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lektromobilitaet\Change\Aufgaben\Ladeinfrastrukturkonzepte\Hildesheim LK\Phase 7 - Konzept\"/>
    </mc:Choice>
  </mc:AlternateContent>
  <xr:revisionPtr revIDLastSave="0" documentId="13_ncr:1_{226E37B5-D288-4E48-81FB-4832BC702C7E}" xr6:coauthVersionLast="36" xr6:coauthVersionMax="36" xr10:uidLastSave="{00000000-0000-0000-0000-000000000000}"/>
  <bookViews>
    <workbookView xWindow="0" yWindow="0" windowWidth="19368" windowHeight="6060" tabRatio="790" xr2:uid="{043E2C7D-7C29-4422-B909-A727BD19AF73}"/>
  </bookViews>
  <sheets>
    <sheet name="Landkreis Hildesheim" sheetId="3" r:id="rId1"/>
    <sheet name="Alfeld (Leine)" sheetId="4" r:id="rId2"/>
    <sheet name="Algermissen" sheetId="7" r:id="rId3"/>
    <sheet name="Bad Salzdetfurth" sheetId="8" r:id="rId4"/>
    <sheet name="Bockenem" sheetId="9" r:id="rId5"/>
    <sheet name="Diekholzen" sheetId="10" r:id="rId6"/>
    <sheet name="Elze" sheetId="11" r:id="rId7"/>
    <sheet name="Freden (Leine)" sheetId="12" r:id="rId8"/>
    <sheet name="Giesen" sheetId="13" r:id="rId9"/>
    <sheet name="Harsum" sheetId="14" r:id="rId10"/>
    <sheet name="Hildesheim" sheetId="15" r:id="rId11"/>
    <sheet name="Holle" sheetId="16" r:id="rId12"/>
    <sheet name="Lamspringe" sheetId="17" r:id="rId13"/>
    <sheet name="Leinebergland" sheetId="18" r:id="rId14"/>
    <sheet name="Nordstemmen" sheetId="19" r:id="rId15"/>
    <sheet name="Sarstedt" sheetId="20" r:id="rId16"/>
    <sheet name="Schellerten" sheetId="21" r:id="rId17"/>
    <sheet name="Sibbesse" sheetId="22" r:id="rId18"/>
    <sheet name="Söhlde" sheetId="23" r:id="rId1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1" i="3" l="1"/>
  <c r="AD21" i="3"/>
  <c r="O37" i="20" l="1"/>
  <c r="O40" i="21"/>
  <c r="O41" i="21"/>
  <c r="AF30" i="13" l="1"/>
  <c r="F20" i="3" l="1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19" i="3"/>
  <c r="AF20" i="20" l="1"/>
  <c r="AF21" i="20"/>
  <c r="AF22" i="20"/>
  <c r="AF23" i="20"/>
  <c r="AF24" i="20"/>
  <c r="AF25" i="20"/>
  <c r="AF26" i="20"/>
  <c r="S20" i="20"/>
  <c r="V20" i="20"/>
  <c r="Y20" i="20"/>
  <c r="AB20" i="20"/>
  <c r="AE20" i="20"/>
  <c r="S21" i="20"/>
  <c r="V21" i="20"/>
  <c r="Y21" i="20"/>
  <c r="AB21" i="20"/>
  <c r="AE21" i="20"/>
  <c r="S22" i="20"/>
  <c r="V22" i="20"/>
  <c r="Y22" i="20"/>
  <c r="AB22" i="20"/>
  <c r="AE22" i="20"/>
  <c r="S23" i="20"/>
  <c r="V23" i="20"/>
  <c r="Y23" i="20"/>
  <c r="AB23" i="20"/>
  <c r="AE23" i="20"/>
  <c r="S24" i="20"/>
  <c r="V24" i="20"/>
  <c r="Y24" i="20"/>
  <c r="AB24" i="20"/>
  <c r="AE24" i="20"/>
  <c r="S25" i="20"/>
  <c r="V25" i="20"/>
  <c r="Y25" i="20"/>
  <c r="AB25" i="20"/>
  <c r="AE25" i="20"/>
  <c r="S26" i="20"/>
  <c r="V26" i="20"/>
  <c r="Y26" i="20"/>
  <c r="AB26" i="20"/>
  <c r="AE26" i="20"/>
  <c r="O20" i="20"/>
  <c r="O21" i="20"/>
  <c r="O22" i="20"/>
  <c r="O23" i="20"/>
  <c r="O24" i="20"/>
  <c r="O25" i="20"/>
  <c r="O26" i="20"/>
  <c r="N20" i="20"/>
  <c r="N21" i="20"/>
  <c r="N22" i="20"/>
  <c r="N23" i="20"/>
  <c r="N24" i="20"/>
  <c r="N25" i="20"/>
  <c r="N26" i="20"/>
  <c r="K20" i="20"/>
  <c r="K21" i="20"/>
  <c r="K22" i="20"/>
  <c r="K23" i="20"/>
  <c r="K24" i="20"/>
  <c r="K25" i="20"/>
  <c r="K26" i="20"/>
  <c r="I20" i="20"/>
  <c r="I21" i="20"/>
  <c r="I22" i="20"/>
  <c r="I23" i="20"/>
  <c r="I24" i="20"/>
  <c r="I25" i="20"/>
  <c r="I26" i="20"/>
  <c r="G20" i="20"/>
  <c r="G21" i="20"/>
  <c r="G22" i="20"/>
  <c r="G23" i="20"/>
  <c r="G24" i="20"/>
  <c r="G25" i="20"/>
  <c r="G26" i="20"/>
  <c r="G19" i="20"/>
  <c r="AF42" i="9" l="1"/>
  <c r="AF37" i="22"/>
  <c r="O41" i="22" l="1"/>
  <c r="O40" i="22"/>
  <c r="O45" i="9" l="1"/>
  <c r="O44" i="9"/>
  <c r="G20" i="4" l="1"/>
  <c r="I20" i="4" s="1"/>
  <c r="K20" i="4" s="1"/>
  <c r="N20" i="4" s="1"/>
  <c r="S20" i="4"/>
  <c r="V20" i="4"/>
  <c r="Y20" i="4"/>
  <c r="AB20" i="4"/>
  <c r="AE20" i="4"/>
  <c r="G21" i="4"/>
  <c r="I21" i="4" s="1"/>
  <c r="K21" i="4" s="1"/>
  <c r="N21" i="4" s="1"/>
  <c r="S21" i="4"/>
  <c r="V21" i="4"/>
  <c r="Y21" i="4"/>
  <c r="AB21" i="4"/>
  <c r="AE21" i="4"/>
  <c r="G22" i="4"/>
  <c r="I22" i="4" s="1"/>
  <c r="K22" i="4" s="1"/>
  <c r="N22" i="4" s="1"/>
  <c r="S22" i="4"/>
  <c r="V22" i="4"/>
  <c r="Y22" i="4"/>
  <c r="AB22" i="4"/>
  <c r="AE22" i="4"/>
  <c r="G23" i="4"/>
  <c r="I23" i="4" s="1"/>
  <c r="K23" i="4" s="1"/>
  <c r="N23" i="4" s="1"/>
  <c r="S23" i="4"/>
  <c r="V23" i="4"/>
  <c r="Y23" i="4"/>
  <c r="AB23" i="4"/>
  <c r="AE23" i="4"/>
  <c r="G24" i="4"/>
  <c r="I24" i="4" s="1"/>
  <c r="K24" i="4" s="1"/>
  <c r="N24" i="4" s="1"/>
  <c r="S24" i="4"/>
  <c r="V24" i="4"/>
  <c r="Y24" i="4"/>
  <c r="AB24" i="4"/>
  <c r="AE24" i="4"/>
  <c r="G25" i="4"/>
  <c r="I25" i="4" s="1"/>
  <c r="K25" i="4" s="1"/>
  <c r="N25" i="4" s="1"/>
  <c r="S25" i="4"/>
  <c r="V25" i="4"/>
  <c r="Y25" i="4"/>
  <c r="AB25" i="4"/>
  <c r="AE25" i="4"/>
  <c r="G26" i="4"/>
  <c r="I26" i="4" s="1"/>
  <c r="K26" i="4" s="1"/>
  <c r="N26" i="4" s="1"/>
  <c r="S26" i="4"/>
  <c r="V26" i="4"/>
  <c r="Y26" i="4"/>
  <c r="AB26" i="4"/>
  <c r="AE26" i="4"/>
  <c r="G27" i="4"/>
  <c r="I27" i="4" s="1"/>
  <c r="K27" i="4" s="1"/>
  <c r="N27" i="4" s="1"/>
  <c r="S27" i="4"/>
  <c r="V27" i="4"/>
  <c r="Y27" i="4"/>
  <c r="AB27" i="4"/>
  <c r="AE27" i="4"/>
  <c r="G28" i="4"/>
  <c r="I28" i="4" s="1"/>
  <c r="K28" i="4" s="1"/>
  <c r="N28" i="4" s="1"/>
  <c r="S28" i="4"/>
  <c r="V28" i="4"/>
  <c r="Y28" i="4"/>
  <c r="AB28" i="4"/>
  <c r="AE28" i="4"/>
  <c r="G29" i="4"/>
  <c r="I29" i="4" s="1"/>
  <c r="K29" i="4" s="1"/>
  <c r="N29" i="4" s="1"/>
  <c r="S29" i="4"/>
  <c r="V29" i="4"/>
  <c r="Y29" i="4"/>
  <c r="AB29" i="4"/>
  <c r="AE29" i="4"/>
  <c r="G30" i="4"/>
  <c r="I30" i="4" s="1"/>
  <c r="K30" i="4" s="1"/>
  <c r="N30" i="4" s="1"/>
  <c r="S30" i="4"/>
  <c r="V30" i="4"/>
  <c r="Y30" i="4"/>
  <c r="AB30" i="4"/>
  <c r="AE30" i="4"/>
  <c r="G31" i="4"/>
  <c r="I31" i="4" s="1"/>
  <c r="K31" i="4" s="1"/>
  <c r="N31" i="4" s="1"/>
  <c r="S31" i="4"/>
  <c r="V31" i="4"/>
  <c r="Y31" i="4"/>
  <c r="AB31" i="4"/>
  <c r="AE31" i="4"/>
  <c r="G32" i="4"/>
  <c r="I32" i="4" s="1"/>
  <c r="K32" i="4" s="1"/>
  <c r="N32" i="4" s="1"/>
  <c r="S32" i="4"/>
  <c r="V32" i="4"/>
  <c r="Y32" i="4"/>
  <c r="AB32" i="4"/>
  <c r="AE32" i="4"/>
  <c r="G33" i="4"/>
  <c r="I33" i="4" s="1"/>
  <c r="K33" i="4" s="1"/>
  <c r="N33" i="4" s="1"/>
  <c r="S33" i="4"/>
  <c r="V33" i="4"/>
  <c r="Y33" i="4"/>
  <c r="AB33" i="4"/>
  <c r="AE33" i="4"/>
  <c r="G34" i="4"/>
  <c r="I34" i="4" s="1"/>
  <c r="K34" i="4" s="1"/>
  <c r="N34" i="4" s="1"/>
  <c r="S34" i="4"/>
  <c r="V34" i="4"/>
  <c r="Y34" i="4"/>
  <c r="AB34" i="4"/>
  <c r="AE34" i="4"/>
  <c r="AF21" i="4" l="1"/>
  <c r="AF24" i="4"/>
  <c r="AF23" i="4"/>
  <c r="AF29" i="4"/>
  <c r="AF27" i="4"/>
  <c r="AF31" i="4"/>
  <c r="AF28" i="4"/>
  <c r="AF34" i="4"/>
  <c r="AF33" i="4"/>
  <c r="AF32" i="4"/>
  <c r="AF30" i="4"/>
  <c r="AF26" i="4"/>
  <c r="AF25" i="4"/>
  <c r="AF20" i="4"/>
  <c r="AF22" i="4"/>
  <c r="G21" i="23" l="1"/>
  <c r="I21" i="23" s="1"/>
  <c r="K21" i="23" s="1"/>
  <c r="N21" i="23" s="1"/>
  <c r="S21" i="23"/>
  <c r="V21" i="23"/>
  <c r="Y21" i="23"/>
  <c r="AB21" i="23"/>
  <c r="AE21" i="23"/>
  <c r="G22" i="23"/>
  <c r="I22" i="23" s="1"/>
  <c r="K22" i="23" s="1"/>
  <c r="N22" i="23" s="1"/>
  <c r="S22" i="23"/>
  <c r="V22" i="23"/>
  <c r="Y22" i="23"/>
  <c r="AB22" i="23"/>
  <c r="AE22" i="23"/>
  <c r="AF22" i="23" l="1"/>
  <c r="AF21" i="23"/>
  <c r="S19" i="22" l="1"/>
  <c r="V19" i="22"/>
  <c r="AF19" i="22" s="1"/>
  <c r="Y19" i="22"/>
  <c r="AB19" i="22"/>
  <c r="AE19" i="22"/>
  <c r="S20" i="22"/>
  <c r="V20" i="22"/>
  <c r="Y20" i="22"/>
  <c r="AB20" i="22"/>
  <c r="AE20" i="22"/>
  <c r="S21" i="22"/>
  <c r="V21" i="22"/>
  <c r="Y21" i="22"/>
  <c r="AB21" i="22"/>
  <c r="AE21" i="22"/>
  <c r="S22" i="22"/>
  <c r="V22" i="22"/>
  <c r="Y22" i="22"/>
  <c r="AB22" i="22"/>
  <c r="AE22" i="22"/>
  <c r="S23" i="22"/>
  <c r="V23" i="22"/>
  <c r="Y23" i="22"/>
  <c r="AB23" i="22"/>
  <c r="AE23" i="22"/>
  <c r="S24" i="22"/>
  <c r="V24" i="22"/>
  <c r="Y24" i="22"/>
  <c r="AB24" i="22"/>
  <c r="AE24" i="22"/>
  <c r="K25" i="22"/>
  <c r="N25" i="22" s="1"/>
  <c r="S25" i="22"/>
  <c r="V25" i="22"/>
  <c r="Y25" i="22"/>
  <c r="AB25" i="22"/>
  <c r="AE25" i="22"/>
  <c r="S26" i="22"/>
  <c r="V26" i="22"/>
  <c r="Y26" i="22"/>
  <c r="AB26" i="22"/>
  <c r="AE26" i="22"/>
  <c r="S27" i="22"/>
  <c r="V27" i="22"/>
  <c r="Y27" i="22"/>
  <c r="AB27" i="22"/>
  <c r="AE27" i="22"/>
  <c r="E33" i="21"/>
  <c r="E33" i="22"/>
  <c r="G19" i="22"/>
  <c r="I19" i="22" s="1"/>
  <c r="K19" i="22" s="1"/>
  <c r="N19" i="22" s="1"/>
  <c r="G20" i="22"/>
  <c r="I20" i="22" s="1"/>
  <c r="K20" i="22" s="1"/>
  <c r="N20" i="22" s="1"/>
  <c r="G21" i="22"/>
  <c r="I21" i="22" s="1"/>
  <c r="K21" i="22" s="1"/>
  <c r="N21" i="22" s="1"/>
  <c r="G22" i="22"/>
  <c r="I22" i="22" s="1"/>
  <c r="K22" i="22" s="1"/>
  <c r="N22" i="22" s="1"/>
  <c r="G23" i="22"/>
  <c r="I23" i="22" s="1"/>
  <c r="K23" i="22" s="1"/>
  <c r="N23" i="22" s="1"/>
  <c r="G24" i="22"/>
  <c r="I24" i="22" s="1"/>
  <c r="K24" i="22" s="1"/>
  <c r="N24" i="22" s="1"/>
  <c r="G25" i="22"/>
  <c r="I25" i="22" s="1"/>
  <c r="G26" i="22"/>
  <c r="I26" i="22" s="1"/>
  <c r="K26" i="22" s="1"/>
  <c r="N26" i="22" s="1"/>
  <c r="G27" i="22"/>
  <c r="I27" i="22" s="1"/>
  <c r="K27" i="22" s="1"/>
  <c r="N27" i="22" s="1"/>
  <c r="AE24" i="21"/>
  <c r="AB24" i="21"/>
  <c r="Y24" i="21"/>
  <c r="V24" i="21"/>
  <c r="S24" i="21"/>
  <c r="G24" i="21"/>
  <c r="I24" i="21" s="1"/>
  <c r="K24" i="21" s="1"/>
  <c r="N24" i="21" s="1"/>
  <c r="AE23" i="21"/>
  <c r="AB23" i="21"/>
  <c r="Y23" i="21"/>
  <c r="V23" i="21"/>
  <c r="S23" i="21"/>
  <c r="G23" i="21"/>
  <c r="I23" i="21" s="1"/>
  <c r="K23" i="21" s="1"/>
  <c r="N23" i="21" s="1"/>
  <c r="AE22" i="21"/>
  <c r="AB22" i="21"/>
  <c r="Y22" i="21"/>
  <c r="V22" i="21"/>
  <c r="S22" i="21"/>
  <c r="G22" i="21"/>
  <c r="I22" i="21" s="1"/>
  <c r="K22" i="21" s="1"/>
  <c r="N22" i="21" s="1"/>
  <c r="AF27" i="22" l="1"/>
  <c r="AF22" i="22"/>
  <c r="AF26" i="22"/>
  <c r="AF24" i="22"/>
  <c r="AF20" i="22"/>
  <c r="AF21" i="22"/>
  <c r="AF22" i="21"/>
  <c r="AF25" i="22"/>
  <c r="AF23" i="22"/>
  <c r="AF24" i="21"/>
  <c r="AF23" i="21"/>
  <c r="S20" i="19" l="1"/>
  <c r="V20" i="19"/>
  <c r="Y20" i="19"/>
  <c r="AB20" i="19"/>
  <c r="AE20" i="19"/>
  <c r="S21" i="19"/>
  <c r="V21" i="19"/>
  <c r="Y21" i="19"/>
  <c r="AB21" i="19"/>
  <c r="AE21" i="19"/>
  <c r="S22" i="19"/>
  <c r="V22" i="19"/>
  <c r="Y22" i="19"/>
  <c r="AB22" i="19"/>
  <c r="AE22" i="19"/>
  <c r="S23" i="19"/>
  <c r="V23" i="19"/>
  <c r="Y23" i="19"/>
  <c r="AB23" i="19"/>
  <c r="AE23" i="19"/>
  <c r="S24" i="19"/>
  <c r="V24" i="19"/>
  <c r="Y24" i="19"/>
  <c r="AB24" i="19"/>
  <c r="AE24" i="19"/>
  <c r="S25" i="19"/>
  <c r="V25" i="19"/>
  <c r="Y25" i="19"/>
  <c r="AB25" i="19"/>
  <c r="AE25" i="19"/>
  <c r="G20" i="19"/>
  <c r="I20" i="19" s="1"/>
  <c r="K20" i="19" s="1"/>
  <c r="N20" i="19" s="1"/>
  <c r="G21" i="19"/>
  <c r="I21" i="19" s="1"/>
  <c r="K21" i="19" s="1"/>
  <c r="N21" i="19" s="1"/>
  <c r="G22" i="19"/>
  <c r="I22" i="19" s="1"/>
  <c r="K22" i="19" s="1"/>
  <c r="N22" i="19" s="1"/>
  <c r="G23" i="19"/>
  <c r="I23" i="19" s="1"/>
  <c r="K23" i="19" s="1"/>
  <c r="N23" i="19" s="1"/>
  <c r="G24" i="19"/>
  <c r="I24" i="19" s="1"/>
  <c r="K24" i="19" s="1"/>
  <c r="N24" i="19" s="1"/>
  <c r="G25" i="19"/>
  <c r="I25" i="19" s="1"/>
  <c r="K25" i="19" s="1"/>
  <c r="N25" i="19" s="1"/>
  <c r="G26" i="19"/>
  <c r="I26" i="19" s="1"/>
  <c r="G27" i="19"/>
  <c r="I27" i="19" s="1"/>
  <c r="G28" i="19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AF23" i="19" l="1"/>
  <c r="AF24" i="19"/>
  <c r="AF25" i="19"/>
  <c r="AF22" i="19"/>
  <c r="AF21" i="19"/>
  <c r="AF20" i="19"/>
  <c r="I20" i="18" l="1"/>
  <c r="K20" i="18" s="1"/>
  <c r="N20" i="18" s="1"/>
  <c r="S20" i="18"/>
  <c r="V20" i="18"/>
  <c r="Y20" i="18"/>
  <c r="AB20" i="18"/>
  <c r="AE20" i="18"/>
  <c r="I21" i="18"/>
  <c r="K21" i="18" s="1"/>
  <c r="N21" i="18" s="1"/>
  <c r="S21" i="18"/>
  <c r="V21" i="18"/>
  <c r="Y21" i="18"/>
  <c r="AB21" i="18"/>
  <c r="AE21" i="18"/>
  <c r="I22" i="18"/>
  <c r="K22" i="18" s="1"/>
  <c r="N22" i="18" s="1"/>
  <c r="S22" i="18"/>
  <c r="V22" i="18"/>
  <c r="Y22" i="18"/>
  <c r="AB22" i="18"/>
  <c r="AE22" i="18"/>
  <c r="I23" i="18"/>
  <c r="K23" i="18" s="1"/>
  <c r="N23" i="18" s="1"/>
  <c r="S23" i="18"/>
  <c r="V23" i="18"/>
  <c r="Y23" i="18"/>
  <c r="AB23" i="18"/>
  <c r="AE23" i="18"/>
  <c r="I24" i="18"/>
  <c r="K24" i="18" s="1"/>
  <c r="N24" i="18" s="1"/>
  <c r="S24" i="18"/>
  <c r="V24" i="18"/>
  <c r="Y24" i="18"/>
  <c r="AB24" i="18"/>
  <c r="AE24" i="18"/>
  <c r="I25" i="18"/>
  <c r="K25" i="18" s="1"/>
  <c r="N25" i="18" s="1"/>
  <c r="S25" i="18"/>
  <c r="V25" i="18"/>
  <c r="Y25" i="18"/>
  <c r="AB25" i="18"/>
  <c r="AE25" i="18"/>
  <c r="I26" i="18"/>
  <c r="K26" i="18" s="1"/>
  <c r="N26" i="18" s="1"/>
  <c r="S26" i="18"/>
  <c r="V26" i="18"/>
  <c r="Y26" i="18"/>
  <c r="AB26" i="18"/>
  <c r="AE26" i="18"/>
  <c r="I27" i="18"/>
  <c r="K27" i="18" s="1"/>
  <c r="N27" i="18" s="1"/>
  <c r="S27" i="18"/>
  <c r="V27" i="18"/>
  <c r="Y27" i="18"/>
  <c r="AB27" i="18"/>
  <c r="AE27" i="18"/>
  <c r="I28" i="18"/>
  <c r="K28" i="18" s="1"/>
  <c r="N28" i="18" s="1"/>
  <c r="S28" i="18"/>
  <c r="V28" i="18"/>
  <c r="Y28" i="18"/>
  <c r="AB28" i="18"/>
  <c r="AE28" i="18"/>
  <c r="I29" i="18"/>
  <c r="K29" i="18" s="1"/>
  <c r="N29" i="18" s="1"/>
  <c r="S29" i="18"/>
  <c r="V29" i="18"/>
  <c r="Y29" i="18"/>
  <c r="AB29" i="18"/>
  <c r="AE29" i="18"/>
  <c r="I30" i="18"/>
  <c r="K30" i="18" s="1"/>
  <c r="N30" i="18" s="1"/>
  <c r="S30" i="18"/>
  <c r="V30" i="18"/>
  <c r="Y30" i="18"/>
  <c r="AB30" i="18"/>
  <c r="AE30" i="18"/>
  <c r="I31" i="18"/>
  <c r="K31" i="18" s="1"/>
  <c r="N31" i="18" s="1"/>
  <c r="S31" i="18"/>
  <c r="V31" i="18"/>
  <c r="Y31" i="18"/>
  <c r="AB31" i="18"/>
  <c r="AE31" i="18"/>
  <c r="I32" i="18"/>
  <c r="K32" i="18" s="1"/>
  <c r="N32" i="18" s="1"/>
  <c r="S32" i="18"/>
  <c r="V32" i="18"/>
  <c r="Y32" i="18"/>
  <c r="AB32" i="18"/>
  <c r="AE32" i="18"/>
  <c r="I33" i="18"/>
  <c r="K33" i="18" s="1"/>
  <c r="N33" i="18" s="1"/>
  <c r="S33" i="18"/>
  <c r="V33" i="18"/>
  <c r="Y33" i="18"/>
  <c r="AB33" i="18"/>
  <c r="AE33" i="18"/>
  <c r="I34" i="18"/>
  <c r="K34" i="18" s="1"/>
  <c r="N34" i="18" s="1"/>
  <c r="S34" i="18"/>
  <c r="V34" i="18"/>
  <c r="Y34" i="18"/>
  <c r="AB34" i="18"/>
  <c r="AE34" i="18"/>
  <c r="I35" i="18"/>
  <c r="K35" i="18" s="1"/>
  <c r="N35" i="18" s="1"/>
  <c r="S35" i="18"/>
  <c r="V35" i="18"/>
  <c r="Y35" i="18"/>
  <c r="AB35" i="18"/>
  <c r="AE35" i="18"/>
  <c r="I36" i="18"/>
  <c r="K36" i="18" s="1"/>
  <c r="N36" i="18" s="1"/>
  <c r="S36" i="18"/>
  <c r="V36" i="18"/>
  <c r="Y36" i="18"/>
  <c r="AB36" i="18"/>
  <c r="AE36" i="18"/>
  <c r="I37" i="18"/>
  <c r="K37" i="18" s="1"/>
  <c r="N37" i="18" s="1"/>
  <c r="S37" i="18"/>
  <c r="V37" i="18"/>
  <c r="Y37" i="18"/>
  <c r="AB37" i="18"/>
  <c r="AE37" i="18"/>
  <c r="I38" i="18"/>
  <c r="K38" i="18" s="1"/>
  <c r="N38" i="18" s="1"/>
  <c r="S38" i="18"/>
  <c r="V38" i="18"/>
  <c r="Y38" i="18"/>
  <c r="AB38" i="18"/>
  <c r="AE38" i="18"/>
  <c r="I39" i="18"/>
  <c r="K39" i="18" s="1"/>
  <c r="N39" i="18" s="1"/>
  <c r="S39" i="18"/>
  <c r="V39" i="18"/>
  <c r="Y39" i="18"/>
  <c r="AB39" i="18"/>
  <c r="AE39" i="18"/>
  <c r="I40" i="18"/>
  <c r="K40" i="18" s="1"/>
  <c r="N40" i="18" s="1"/>
  <c r="S40" i="18"/>
  <c r="V40" i="18"/>
  <c r="Y40" i="18"/>
  <c r="AB40" i="18"/>
  <c r="AE40" i="18"/>
  <c r="I41" i="18"/>
  <c r="K41" i="18" s="1"/>
  <c r="N41" i="18" s="1"/>
  <c r="S41" i="18"/>
  <c r="V41" i="18"/>
  <c r="Y41" i="18"/>
  <c r="AB41" i="18"/>
  <c r="AE41" i="18"/>
  <c r="I42" i="18"/>
  <c r="K42" i="18" s="1"/>
  <c r="N42" i="18" s="1"/>
  <c r="S42" i="18"/>
  <c r="V42" i="18"/>
  <c r="Y42" i="18"/>
  <c r="AB42" i="18"/>
  <c r="AE42" i="18"/>
  <c r="I43" i="18"/>
  <c r="K43" i="18" s="1"/>
  <c r="N43" i="18" s="1"/>
  <c r="S43" i="18"/>
  <c r="V43" i="18"/>
  <c r="Y43" i="18"/>
  <c r="AB43" i="18"/>
  <c r="AE43" i="18"/>
  <c r="I44" i="18"/>
  <c r="K44" i="18" s="1"/>
  <c r="N44" i="18" s="1"/>
  <c r="S44" i="18"/>
  <c r="V44" i="18"/>
  <c r="Y44" i="18"/>
  <c r="AB44" i="18"/>
  <c r="AE44" i="18"/>
  <c r="I45" i="18"/>
  <c r="K45" i="18" s="1"/>
  <c r="N45" i="18" s="1"/>
  <c r="S45" i="18"/>
  <c r="V45" i="18"/>
  <c r="Y45" i="18"/>
  <c r="AB45" i="18"/>
  <c r="AE45" i="18"/>
  <c r="AF45" i="18" l="1"/>
  <c r="AF33" i="18"/>
  <c r="AF29" i="18"/>
  <c r="AF43" i="18"/>
  <c r="AF40" i="18"/>
  <c r="AF37" i="18"/>
  <c r="AF21" i="18"/>
  <c r="AF44" i="18"/>
  <c r="AF35" i="18"/>
  <c r="AF32" i="18"/>
  <c r="AF27" i="18"/>
  <c r="AF22" i="18"/>
  <c r="AF20" i="18"/>
  <c r="AF34" i="18"/>
  <c r="AF30" i="18"/>
  <c r="AF31" i="18"/>
  <c r="AF28" i="18"/>
  <c r="AF23" i="18"/>
  <c r="AF42" i="18"/>
  <c r="AF39" i="18"/>
  <c r="AF38" i="18"/>
  <c r="AF36" i="18"/>
  <c r="AF24" i="18"/>
  <c r="AF25" i="18"/>
  <c r="AF41" i="18"/>
  <c r="AF26" i="18"/>
  <c r="G24" i="15"/>
  <c r="I24" i="15" s="1"/>
  <c r="K24" i="15" s="1"/>
  <c r="N24" i="15" s="1"/>
  <c r="S24" i="15"/>
  <c r="V24" i="15"/>
  <c r="Y24" i="15"/>
  <c r="AB24" i="15"/>
  <c r="AE24" i="15"/>
  <c r="G25" i="15"/>
  <c r="I25" i="15" s="1"/>
  <c r="K25" i="15" s="1"/>
  <c r="N25" i="15" s="1"/>
  <c r="S25" i="15"/>
  <c r="V25" i="15"/>
  <c r="Y25" i="15"/>
  <c r="AB25" i="15"/>
  <c r="AE25" i="15"/>
  <c r="G22" i="14"/>
  <c r="I22" i="14" s="1"/>
  <c r="K22" i="14" s="1"/>
  <c r="N22" i="14" s="1"/>
  <c r="S22" i="14"/>
  <c r="V22" i="14"/>
  <c r="Y22" i="14"/>
  <c r="AB22" i="14"/>
  <c r="AE22" i="14"/>
  <c r="G23" i="14"/>
  <c r="I23" i="14" s="1"/>
  <c r="K23" i="14" s="1"/>
  <c r="N23" i="14" s="1"/>
  <c r="S23" i="14"/>
  <c r="V23" i="14"/>
  <c r="Y23" i="14"/>
  <c r="AB23" i="14"/>
  <c r="AE23" i="14"/>
  <c r="G24" i="14"/>
  <c r="I24" i="14" s="1"/>
  <c r="K24" i="14" s="1"/>
  <c r="N24" i="14" s="1"/>
  <c r="S24" i="14"/>
  <c r="V24" i="14"/>
  <c r="Y24" i="14"/>
  <c r="AB24" i="14"/>
  <c r="AE24" i="14"/>
  <c r="G20" i="9"/>
  <c r="I20" i="9" s="1"/>
  <c r="K20" i="9" s="1"/>
  <c r="N20" i="9" s="1"/>
  <c r="S20" i="9"/>
  <c r="V20" i="9"/>
  <c r="Y20" i="9"/>
  <c r="AB20" i="9"/>
  <c r="AE20" i="9"/>
  <c r="G21" i="9"/>
  <c r="I21" i="9"/>
  <c r="K21" i="9" s="1"/>
  <c r="N21" i="9" s="1"/>
  <c r="S21" i="9"/>
  <c r="V21" i="9"/>
  <c r="Y21" i="9"/>
  <c r="AB21" i="9"/>
  <c r="AE21" i="9"/>
  <c r="G22" i="9"/>
  <c r="I22" i="9" s="1"/>
  <c r="K22" i="9" s="1"/>
  <c r="N22" i="9" s="1"/>
  <c r="S22" i="9"/>
  <c r="V22" i="9"/>
  <c r="Y22" i="9"/>
  <c r="AB22" i="9"/>
  <c r="AE22" i="9"/>
  <c r="G23" i="9"/>
  <c r="I23" i="9" s="1"/>
  <c r="K23" i="9" s="1"/>
  <c r="N23" i="9" s="1"/>
  <c r="S23" i="9"/>
  <c r="V23" i="9"/>
  <c r="Y23" i="9"/>
  <c r="AB23" i="9"/>
  <c r="AE23" i="9"/>
  <c r="G24" i="9"/>
  <c r="I24" i="9" s="1"/>
  <c r="K24" i="9" s="1"/>
  <c r="N24" i="9" s="1"/>
  <c r="S24" i="9"/>
  <c r="V24" i="9"/>
  <c r="Y24" i="9"/>
  <c r="AB24" i="9"/>
  <c r="AE24" i="9"/>
  <c r="G25" i="9"/>
  <c r="I25" i="9" s="1"/>
  <c r="K25" i="9" s="1"/>
  <c r="N25" i="9" s="1"/>
  <c r="S25" i="9"/>
  <c r="V25" i="9"/>
  <c r="Y25" i="9"/>
  <c r="AB25" i="9"/>
  <c r="AE25" i="9"/>
  <c r="G26" i="9"/>
  <c r="I26" i="9" s="1"/>
  <c r="K26" i="9" s="1"/>
  <c r="N26" i="9" s="1"/>
  <c r="S26" i="9"/>
  <c r="V26" i="9"/>
  <c r="Y26" i="9"/>
  <c r="AB26" i="9"/>
  <c r="AE26" i="9"/>
  <c r="G27" i="9"/>
  <c r="I27" i="9" s="1"/>
  <c r="K27" i="9" s="1"/>
  <c r="N27" i="9" s="1"/>
  <c r="S27" i="9"/>
  <c r="V27" i="9"/>
  <c r="Y27" i="9"/>
  <c r="AB27" i="9"/>
  <c r="AE27" i="9"/>
  <c r="G28" i="9"/>
  <c r="I28" i="9" s="1"/>
  <c r="K28" i="9" s="1"/>
  <c r="N28" i="9" s="1"/>
  <c r="S28" i="9"/>
  <c r="V28" i="9"/>
  <c r="Y28" i="9"/>
  <c r="AB28" i="9"/>
  <c r="AE28" i="9"/>
  <c r="G29" i="9"/>
  <c r="I29" i="9" s="1"/>
  <c r="K29" i="9" s="1"/>
  <c r="N29" i="9" s="1"/>
  <c r="S29" i="9"/>
  <c r="V29" i="9"/>
  <c r="Y29" i="9"/>
  <c r="AB29" i="9"/>
  <c r="AE29" i="9"/>
  <c r="AF24" i="15" l="1"/>
  <c r="AF22" i="14"/>
  <c r="AF25" i="9"/>
  <c r="AF23" i="9"/>
  <c r="AF29" i="9"/>
  <c r="AF24" i="9"/>
  <c r="AF21" i="9"/>
  <c r="AF26" i="9"/>
  <c r="AF22" i="9"/>
  <c r="AF25" i="15"/>
  <c r="AF24" i="14"/>
  <c r="AF23" i="14"/>
  <c r="AF28" i="9"/>
  <c r="AF27" i="9"/>
  <c r="AF20" i="9"/>
  <c r="G20" i="8" l="1"/>
  <c r="I20" i="8" s="1"/>
  <c r="K20" i="8" s="1"/>
  <c r="N20" i="8" s="1"/>
  <c r="S20" i="8"/>
  <c r="V20" i="8"/>
  <c r="Y20" i="8"/>
  <c r="AB20" i="8"/>
  <c r="AE20" i="8"/>
  <c r="G21" i="8"/>
  <c r="I21" i="8" s="1"/>
  <c r="K21" i="8" s="1"/>
  <c r="N21" i="8" s="1"/>
  <c r="S21" i="8"/>
  <c r="V21" i="8"/>
  <c r="Y21" i="8"/>
  <c r="AB21" i="8"/>
  <c r="AE21" i="8"/>
  <c r="G22" i="8"/>
  <c r="I22" i="8" s="1"/>
  <c r="K22" i="8" s="1"/>
  <c r="N22" i="8" s="1"/>
  <c r="S22" i="8"/>
  <c r="V22" i="8"/>
  <c r="Y22" i="8"/>
  <c r="AB22" i="8"/>
  <c r="AE22" i="8"/>
  <c r="G23" i="8"/>
  <c r="I23" i="8" s="1"/>
  <c r="K23" i="8" s="1"/>
  <c r="N23" i="8" s="1"/>
  <c r="S23" i="8"/>
  <c r="V23" i="8"/>
  <c r="Y23" i="8"/>
  <c r="AB23" i="8"/>
  <c r="AE23" i="8"/>
  <c r="G24" i="8"/>
  <c r="I24" i="8" s="1"/>
  <c r="K24" i="8" s="1"/>
  <c r="N24" i="8" s="1"/>
  <c r="S24" i="8"/>
  <c r="V24" i="8"/>
  <c r="Y24" i="8"/>
  <c r="AB24" i="8"/>
  <c r="AE24" i="8"/>
  <c r="G25" i="8"/>
  <c r="I25" i="8" s="1"/>
  <c r="K25" i="8" s="1"/>
  <c r="N25" i="8" s="1"/>
  <c r="S25" i="8"/>
  <c r="V25" i="8"/>
  <c r="Y25" i="8"/>
  <c r="AB25" i="8"/>
  <c r="AE25" i="8"/>
  <c r="G26" i="8"/>
  <c r="I26" i="8" s="1"/>
  <c r="K26" i="8" s="1"/>
  <c r="N26" i="8" s="1"/>
  <c r="S26" i="8"/>
  <c r="V26" i="8"/>
  <c r="Y26" i="8"/>
  <c r="AB26" i="8"/>
  <c r="AE26" i="8"/>
  <c r="G27" i="8"/>
  <c r="I27" i="8" s="1"/>
  <c r="K27" i="8" s="1"/>
  <c r="N27" i="8" s="1"/>
  <c r="S27" i="8"/>
  <c r="V27" i="8"/>
  <c r="Y27" i="8"/>
  <c r="AB27" i="8"/>
  <c r="AE27" i="8"/>
  <c r="G28" i="8"/>
  <c r="I28" i="8" s="1"/>
  <c r="K28" i="8" s="1"/>
  <c r="N28" i="8" s="1"/>
  <c r="S28" i="8"/>
  <c r="V28" i="8"/>
  <c r="Y28" i="8"/>
  <c r="AB28" i="8"/>
  <c r="AE28" i="8"/>
  <c r="G29" i="8"/>
  <c r="I29" i="8" s="1"/>
  <c r="K29" i="8" s="1"/>
  <c r="N29" i="8" s="1"/>
  <c r="S29" i="8"/>
  <c r="V29" i="8"/>
  <c r="Y29" i="8"/>
  <c r="AB29" i="8"/>
  <c r="AE29" i="8"/>
  <c r="G30" i="8"/>
  <c r="I30" i="8" s="1"/>
  <c r="K30" i="8" s="1"/>
  <c r="N30" i="8" s="1"/>
  <c r="S30" i="8"/>
  <c r="V30" i="8"/>
  <c r="Y30" i="8"/>
  <c r="AB30" i="8"/>
  <c r="AE30" i="8"/>
  <c r="AF30" i="8" l="1"/>
  <c r="AF23" i="8"/>
  <c r="AF22" i="8"/>
  <c r="AF28" i="8"/>
  <c r="AF24" i="8"/>
  <c r="AF26" i="8"/>
  <c r="AF29" i="8"/>
  <c r="AF27" i="8"/>
  <c r="AF25" i="8"/>
  <c r="AF21" i="8"/>
  <c r="AF20" i="8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I39" i="3" l="1"/>
  <c r="M31" i="16" l="1"/>
  <c r="N29" i="3" s="1"/>
  <c r="E31" i="16"/>
  <c r="G19" i="16"/>
  <c r="I19" i="16" s="1"/>
  <c r="K19" i="16" s="1"/>
  <c r="AE19" i="16"/>
  <c r="AB19" i="16"/>
  <c r="Y19" i="16"/>
  <c r="V19" i="16"/>
  <c r="S19" i="16"/>
  <c r="AE24" i="16"/>
  <c r="AB24" i="16"/>
  <c r="Y24" i="16"/>
  <c r="V24" i="16"/>
  <c r="S24" i="16"/>
  <c r="G24" i="16"/>
  <c r="I24" i="16" s="1"/>
  <c r="K24" i="16" s="1"/>
  <c r="N24" i="16" s="1"/>
  <c r="AE23" i="16"/>
  <c r="AB23" i="16"/>
  <c r="Y23" i="16"/>
  <c r="V23" i="16"/>
  <c r="S23" i="16"/>
  <c r="G23" i="16"/>
  <c r="I23" i="16" s="1"/>
  <c r="K23" i="16" s="1"/>
  <c r="N23" i="16" s="1"/>
  <c r="AE22" i="16"/>
  <c r="AB22" i="16"/>
  <c r="Y22" i="16"/>
  <c r="V22" i="16"/>
  <c r="S22" i="16"/>
  <c r="G22" i="16"/>
  <c r="I22" i="16" s="1"/>
  <c r="K22" i="16" s="1"/>
  <c r="N22" i="16" s="1"/>
  <c r="AE26" i="15"/>
  <c r="AB26" i="15"/>
  <c r="Y26" i="15"/>
  <c r="V26" i="15"/>
  <c r="S26" i="15"/>
  <c r="G26" i="15"/>
  <c r="I26" i="15" s="1"/>
  <c r="K26" i="15" s="1"/>
  <c r="N26" i="15" s="1"/>
  <c r="S19" i="13"/>
  <c r="S20" i="13"/>
  <c r="S21" i="13"/>
  <c r="S22" i="13"/>
  <c r="S23" i="13"/>
  <c r="AE23" i="13"/>
  <c r="AB23" i="13"/>
  <c r="Y23" i="13"/>
  <c r="V23" i="13"/>
  <c r="G23" i="13"/>
  <c r="I23" i="13" s="1"/>
  <c r="K23" i="13" s="1"/>
  <c r="N23" i="13" s="1"/>
  <c r="AE22" i="13"/>
  <c r="AB22" i="13"/>
  <c r="Y22" i="13"/>
  <c r="V22" i="13"/>
  <c r="G22" i="13"/>
  <c r="I22" i="13" s="1"/>
  <c r="K22" i="13" s="1"/>
  <c r="N22" i="13" s="1"/>
  <c r="AE26" i="12"/>
  <c r="AB26" i="12"/>
  <c r="Y26" i="12"/>
  <c r="V26" i="12"/>
  <c r="S26" i="12"/>
  <c r="G26" i="12"/>
  <c r="I26" i="12" s="1"/>
  <c r="K26" i="12" s="1"/>
  <c r="N26" i="12" s="1"/>
  <c r="AE25" i="12"/>
  <c r="AB25" i="12"/>
  <c r="Y25" i="12"/>
  <c r="V25" i="12"/>
  <c r="S25" i="12"/>
  <c r="G25" i="12"/>
  <c r="I25" i="12" s="1"/>
  <c r="K25" i="12" s="1"/>
  <c r="N25" i="12" s="1"/>
  <c r="AE24" i="12"/>
  <c r="AB24" i="12"/>
  <c r="Y24" i="12"/>
  <c r="V24" i="12"/>
  <c r="S24" i="12"/>
  <c r="G24" i="12"/>
  <c r="I24" i="12" s="1"/>
  <c r="K24" i="12" s="1"/>
  <c r="N24" i="12" s="1"/>
  <c r="AE25" i="11"/>
  <c r="AB25" i="11"/>
  <c r="Y25" i="11"/>
  <c r="V25" i="11"/>
  <c r="S25" i="11"/>
  <c r="G25" i="11"/>
  <c r="I25" i="11" s="1"/>
  <c r="K25" i="11" s="1"/>
  <c r="N25" i="11" s="1"/>
  <c r="AE24" i="11"/>
  <c r="AB24" i="11"/>
  <c r="Y24" i="11"/>
  <c r="V24" i="11"/>
  <c r="S24" i="11"/>
  <c r="G24" i="11"/>
  <c r="I24" i="11" s="1"/>
  <c r="K24" i="11" s="1"/>
  <c r="N24" i="11" s="1"/>
  <c r="AE23" i="11"/>
  <c r="AB23" i="11"/>
  <c r="Y23" i="11"/>
  <c r="V23" i="11"/>
  <c r="S23" i="11"/>
  <c r="G23" i="11"/>
  <c r="I23" i="11" s="1"/>
  <c r="K23" i="11" s="1"/>
  <c r="N23" i="11" s="1"/>
  <c r="AE22" i="11"/>
  <c r="AB22" i="11"/>
  <c r="Y22" i="11"/>
  <c r="V22" i="11"/>
  <c r="S22" i="11"/>
  <c r="G22" i="11"/>
  <c r="I22" i="11" s="1"/>
  <c r="K22" i="11" s="1"/>
  <c r="N22" i="11" s="1"/>
  <c r="AE21" i="11"/>
  <c r="AB21" i="11"/>
  <c r="Y21" i="11"/>
  <c r="V21" i="11"/>
  <c r="S21" i="11"/>
  <c r="G21" i="11"/>
  <c r="I21" i="11" s="1"/>
  <c r="K21" i="11" s="1"/>
  <c r="N21" i="11" s="1"/>
  <c r="AF26" i="15" l="1"/>
  <c r="AF25" i="12"/>
  <c r="AF24" i="12"/>
  <c r="AF22" i="16"/>
  <c r="AF23" i="16"/>
  <c r="AF19" i="16"/>
  <c r="AF22" i="11"/>
  <c r="AF24" i="16"/>
  <c r="N19" i="16"/>
  <c r="AF23" i="13"/>
  <c r="AF22" i="13"/>
  <c r="AF26" i="12"/>
  <c r="AF25" i="11"/>
  <c r="AF24" i="11"/>
  <c r="AF23" i="11"/>
  <c r="AF21" i="11"/>
  <c r="AD30" i="23" l="1"/>
  <c r="AC30" i="23"/>
  <c r="AA30" i="23"/>
  <c r="Z30" i="23"/>
  <c r="X30" i="23"/>
  <c r="W30" i="23"/>
  <c r="X36" i="3" s="1"/>
  <c r="U30" i="23"/>
  <c r="T30" i="23"/>
  <c r="R30" i="23"/>
  <c r="Q30" i="23"/>
  <c r="M30" i="23"/>
  <c r="N36" i="3" s="1"/>
  <c r="E30" i="23"/>
  <c r="AE27" i="23"/>
  <c r="AB27" i="23"/>
  <c r="Y27" i="23"/>
  <c r="V27" i="23"/>
  <c r="S27" i="23"/>
  <c r="G27" i="23"/>
  <c r="I27" i="23" s="1"/>
  <c r="K27" i="23" s="1"/>
  <c r="N27" i="23" s="1"/>
  <c r="AE26" i="23"/>
  <c r="AB26" i="23"/>
  <c r="Y26" i="23"/>
  <c r="V26" i="23"/>
  <c r="S26" i="23"/>
  <c r="G26" i="23"/>
  <c r="I26" i="23" s="1"/>
  <c r="K26" i="23" s="1"/>
  <c r="N26" i="23" s="1"/>
  <c r="AE25" i="23"/>
  <c r="AB25" i="23"/>
  <c r="Y25" i="23"/>
  <c r="V25" i="23"/>
  <c r="S25" i="23"/>
  <c r="G25" i="23"/>
  <c r="I25" i="23" s="1"/>
  <c r="K25" i="23" s="1"/>
  <c r="N25" i="23" s="1"/>
  <c r="AE24" i="23"/>
  <c r="AB24" i="23"/>
  <c r="Y24" i="23"/>
  <c r="V24" i="23"/>
  <c r="S24" i="23"/>
  <c r="G24" i="23"/>
  <c r="I24" i="23" s="1"/>
  <c r="K24" i="23" s="1"/>
  <c r="N24" i="23" s="1"/>
  <c r="AE23" i="23"/>
  <c r="AB23" i="23"/>
  <c r="Y23" i="23"/>
  <c r="V23" i="23"/>
  <c r="S23" i="23"/>
  <c r="G23" i="23"/>
  <c r="I23" i="23" s="1"/>
  <c r="K23" i="23" s="1"/>
  <c r="N23" i="23" s="1"/>
  <c r="AE20" i="23"/>
  <c r="AB20" i="23"/>
  <c r="Y20" i="23"/>
  <c r="V20" i="23"/>
  <c r="S20" i="23"/>
  <c r="G20" i="23"/>
  <c r="I20" i="23" s="1"/>
  <c r="K20" i="23" s="1"/>
  <c r="N20" i="23" s="1"/>
  <c r="AE19" i="23"/>
  <c r="AB19" i="23"/>
  <c r="Y19" i="23"/>
  <c r="V19" i="23"/>
  <c r="S19" i="23"/>
  <c r="G19" i="23"/>
  <c r="I19" i="23" s="1"/>
  <c r="O16" i="23"/>
  <c r="AD33" i="22"/>
  <c r="AC33" i="22"/>
  <c r="AA33" i="22"/>
  <c r="Z33" i="22"/>
  <c r="X33" i="22"/>
  <c r="W33" i="22"/>
  <c r="U33" i="22"/>
  <c r="T33" i="22"/>
  <c r="R33" i="22"/>
  <c r="Q33" i="22"/>
  <c r="M33" i="22"/>
  <c r="N35" i="3" s="1"/>
  <c r="AE30" i="22"/>
  <c r="AB30" i="22"/>
  <c r="Y30" i="22"/>
  <c r="V30" i="22"/>
  <c r="S30" i="22"/>
  <c r="G30" i="22"/>
  <c r="I30" i="22" s="1"/>
  <c r="K30" i="22" s="1"/>
  <c r="N30" i="22" s="1"/>
  <c r="AE29" i="22"/>
  <c r="AB29" i="22"/>
  <c r="Y29" i="22"/>
  <c r="V29" i="22"/>
  <c r="S29" i="22"/>
  <c r="G29" i="22"/>
  <c r="I29" i="22" s="1"/>
  <c r="K29" i="22" s="1"/>
  <c r="N29" i="22" s="1"/>
  <c r="AE28" i="22"/>
  <c r="AB28" i="22"/>
  <c r="Y28" i="22"/>
  <c r="V28" i="22"/>
  <c r="S28" i="22"/>
  <c r="G28" i="22"/>
  <c r="I28" i="22" s="1"/>
  <c r="O16" i="22"/>
  <c r="AD33" i="21"/>
  <c r="AC33" i="21"/>
  <c r="AA33" i="21"/>
  <c r="Z33" i="21"/>
  <c r="X33" i="21"/>
  <c r="W33" i="21"/>
  <c r="X34" i="3" s="1"/>
  <c r="U33" i="21"/>
  <c r="T33" i="21"/>
  <c r="R33" i="21"/>
  <c r="Q33" i="21"/>
  <c r="M33" i="21"/>
  <c r="N34" i="3" s="1"/>
  <c r="AE30" i="21"/>
  <c r="AB30" i="21"/>
  <c r="Y30" i="21"/>
  <c r="V30" i="21"/>
  <c r="S30" i="21"/>
  <c r="G30" i="21"/>
  <c r="I30" i="21" s="1"/>
  <c r="K30" i="21" s="1"/>
  <c r="N30" i="21" s="1"/>
  <c r="AE29" i="21"/>
  <c r="AB29" i="21"/>
  <c r="Y29" i="21"/>
  <c r="V29" i="21"/>
  <c r="S29" i="21"/>
  <c r="G29" i="21"/>
  <c r="I29" i="21" s="1"/>
  <c r="K29" i="21" s="1"/>
  <c r="N29" i="21" s="1"/>
  <c r="AE28" i="21"/>
  <c r="AB28" i="21"/>
  <c r="Y28" i="21"/>
  <c r="V28" i="21"/>
  <c r="S28" i="21"/>
  <c r="G28" i="21"/>
  <c r="I28" i="21" s="1"/>
  <c r="K28" i="21" s="1"/>
  <c r="N28" i="21" s="1"/>
  <c r="O28" i="21" s="1"/>
  <c r="AE27" i="21"/>
  <c r="AB27" i="21"/>
  <c r="Y27" i="21"/>
  <c r="V27" i="21"/>
  <c r="S27" i="21"/>
  <c r="G27" i="21"/>
  <c r="I27" i="21" s="1"/>
  <c r="K27" i="21" s="1"/>
  <c r="N27" i="21" s="1"/>
  <c r="AE26" i="21"/>
  <c r="AB26" i="21"/>
  <c r="Y26" i="21"/>
  <c r="V26" i="21"/>
  <c r="S26" i="21"/>
  <c r="G26" i="21"/>
  <c r="I26" i="21" s="1"/>
  <c r="K26" i="21" s="1"/>
  <c r="N26" i="21" s="1"/>
  <c r="AE25" i="21"/>
  <c r="AB25" i="21"/>
  <c r="Y25" i="21"/>
  <c r="V25" i="21"/>
  <c r="S25" i="21"/>
  <c r="G25" i="21"/>
  <c r="I25" i="21" s="1"/>
  <c r="K25" i="21" s="1"/>
  <c r="N25" i="21" s="1"/>
  <c r="O25" i="21" s="1"/>
  <c r="AE21" i="21"/>
  <c r="AB21" i="21"/>
  <c r="Y21" i="21"/>
  <c r="V21" i="21"/>
  <c r="S21" i="21"/>
  <c r="G21" i="21"/>
  <c r="I21" i="21" s="1"/>
  <c r="K21" i="21" s="1"/>
  <c r="N21" i="21" s="1"/>
  <c r="O21" i="21" s="1"/>
  <c r="AE20" i="21"/>
  <c r="AB20" i="21"/>
  <c r="Y20" i="21"/>
  <c r="V20" i="21"/>
  <c r="S20" i="21"/>
  <c r="K20" i="21"/>
  <c r="N20" i="21" s="1"/>
  <c r="O20" i="21" s="1"/>
  <c r="G20" i="21"/>
  <c r="I20" i="21" s="1"/>
  <c r="AE19" i="21"/>
  <c r="AB19" i="21"/>
  <c r="Y19" i="21"/>
  <c r="V19" i="21"/>
  <c r="S19" i="21"/>
  <c r="G19" i="21"/>
  <c r="I19" i="21" s="1"/>
  <c r="O16" i="21"/>
  <c r="AD29" i="20"/>
  <c r="AC29" i="20"/>
  <c r="AA29" i="20"/>
  <c r="Z29" i="20"/>
  <c r="X29" i="20"/>
  <c r="W29" i="20"/>
  <c r="U29" i="20"/>
  <c r="T29" i="20"/>
  <c r="R29" i="20"/>
  <c r="Q29" i="20"/>
  <c r="M29" i="20"/>
  <c r="N33" i="3" s="1"/>
  <c r="E29" i="20"/>
  <c r="AE19" i="20"/>
  <c r="AB19" i="20"/>
  <c r="Y19" i="20"/>
  <c r="V19" i="20"/>
  <c r="S19" i="20"/>
  <c r="I19" i="20"/>
  <c r="K19" i="20" s="1"/>
  <c r="O16" i="20"/>
  <c r="AD31" i="19"/>
  <c r="AE32" i="3" s="1"/>
  <c r="AC31" i="19"/>
  <c r="AD32" i="3" s="1"/>
  <c r="AA31" i="19"/>
  <c r="Z31" i="19"/>
  <c r="X31" i="19"/>
  <c r="W31" i="19"/>
  <c r="U31" i="19"/>
  <c r="T31" i="19"/>
  <c r="R31" i="19"/>
  <c r="Q31" i="19"/>
  <c r="M31" i="19"/>
  <c r="N32" i="3" s="1"/>
  <c r="E31" i="19"/>
  <c r="AE28" i="19"/>
  <c r="AB28" i="19"/>
  <c r="Y28" i="19"/>
  <c r="V28" i="19"/>
  <c r="S28" i="19"/>
  <c r="I28" i="19"/>
  <c r="K28" i="19" s="1"/>
  <c r="N28" i="19" s="1"/>
  <c r="AE27" i="19"/>
  <c r="AB27" i="19"/>
  <c r="Y27" i="19"/>
  <c r="V27" i="19"/>
  <c r="S27" i="19"/>
  <c r="K27" i="19"/>
  <c r="N27" i="19" s="1"/>
  <c r="AE26" i="19"/>
  <c r="AB26" i="19"/>
  <c r="Y26" i="19"/>
  <c r="V26" i="19"/>
  <c r="S26" i="19"/>
  <c r="K26" i="19"/>
  <c r="N26" i="19" s="1"/>
  <c r="AE19" i="19"/>
  <c r="AB19" i="19"/>
  <c r="Y19" i="19"/>
  <c r="V19" i="19"/>
  <c r="S19" i="19"/>
  <c r="G19" i="19"/>
  <c r="I19" i="19" s="1"/>
  <c r="K19" i="19" s="1"/>
  <c r="N19" i="19" s="1"/>
  <c r="O16" i="19"/>
  <c r="AD48" i="18"/>
  <c r="AC48" i="18"/>
  <c r="AA48" i="18"/>
  <c r="Z48" i="18"/>
  <c r="X48" i="18"/>
  <c r="W48" i="18"/>
  <c r="U48" i="18"/>
  <c r="T48" i="18"/>
  <c r="R48" i="18"/>
  <c r="Q48" i="18"/>
  <c r="M48" i="18"/>
  <c r="N31" i="3" s="1"/>
  <c r="E48" i="18"/>
  <c r="AE19" i="18"/>
  <c r="AB19" i="18"/>
  <c r="Y19" i="18"/>
  <c r="V19" i="18"/>
  <c r="S19" i="18"/>
  <c r="I19" i="18"/>
  <c r="K19" i="18" s="1"/>
  <c r="N19" i="18" s="1"/>
  <c r="O16" i="18"/>
  <c r="AD22" i="17"/>
  <c r="AE30" i="3" s="1"/>
  <c r="AC22" i="17"/>
  <c r="AA22" i="17"/>
  <c r="Z22" i="17"/>
  <c r="X22" i="17"/>
  <c r="W22" i="17"/>
  <c r="U22" i="17"/>
  <c r="T22" i="17"/>
  <c r="R22" i="17"/>
  <c r="Q22" i="17"/>
  <c r="R30" i="3" s="1"/>
  <c r="M22" i="17"/>
  <c r="N30" i="3" s="1"/>
  <c r="I22" i="17"/>
  <c r="E22" i="17"/>
  <c r="AE19" i="17"/>
  <c r="AB19" i="17"/>
  <c r="Y19" i="17"/>
  <c r="V19" i="17"/>
  <c r="S19" i="17"/>
  <c r="K19" i="17"/>
  <c r="N19" i="17" s="1"/>
  <c r="O19" i="17" s="1"/>
  <c r="G19" i="17"/>
  <c r="O16" i="17"/>
  <c r="AD31" i="16"/>
  <c r="AC31" i="16"/>
  <c r="AA31" i="16"/>
  <c r="Z31" i="16"/>
  <c r="X31" i="16"/>
  <c r="W31" i="16"/>
  <c r="U31" i="16"/>
  <c r="T31" i="16"/>
  <c r="R31" i="16"/>
  <c r="Q31" i="16"/>
  <c r="AE28" i="16"/>
  <c r="AB28" i="16"/>
  <c r="Y28" i="16"/>
  <c r="V28" i="16"/>
  <c r="S28" i="16"/>
  <c r="G28" i="16"/>
  <c r="I28" i="16" s="1"/>
  <c r="K28" i="16" s="1"/>
  <c r="N28" i="16" s="1"/>
  <c r="AE27" i="16"/>
  <c r="AB27" i="16"/>
  <c r="Y27" i="16"/>
  <c r="V27" i="16"/>
  <c r="S27" i="16"/>
  <c r="G27" i="16"/>
  <c r="I27" i="16" s="1"/>
  <c r="K27" i="16" s="1"/>
  <c r="N27" i="16" s="1"/>
  <c r="AE26" i="16"/>
  <c r="AB26" i="16"/>
  <c r="Y26" i="16"/>
  <c r="V26" i="16"/>
  <c r="S26" i="16"/>
  <c r="G26" i="16"/>
  <c r="I26" i="16" s="1"/>
  <c r="K26" i="16" s="1"/>
  <c r="N26" i="16" s="1"/>
  <c r="AE25" i="16"/>
  <c r="AB25" i="16"/>
  <c r="Y25" i="16"/>
  <c r="V25" i="16"/>
  <c r="S25" i="16"/>
  <c r="G25" i="16"/>
  <c r="I25" i="16" s="1"/>
  <c r="K25" i="16" s="1"/>
  <c r="N25" i="16" s="1"/>
  <c r="AE21" i="16"/>
  <c r="AB21" i="16"/>
  <c r="Y21" i="16"/>
  <c r="V21" i="16"/>
  <c r="S21" i="16"/>
  <c r="G21" i="16"/>
  <c r="I21" i="16" s="1"/>
  <c r="K21" i="16" s="1"/>
  <c r="N21" i="16" s="1"/>
  <c r="O21" i="16" s="1"/>
  <c r="AE20" i="16"/>
  <c r="AB20" i="16"/>
  <c r="Y20" i="16"/>
  <c r="V20" i="16"/>
  <c r="S20" i="16"/>
  <c r="G20" i="16"/>
  <c r="O16" i="16"/>
  <c r="AD34" i="15"/>
  <c r="AC34" i="15"/>
  <c r="AA34" i="15"/>
  <c r="Z34" i="15"/>
  <c r="X34" i="15"/>
  <c r="W34" i="15"/>
  <c r="X28" i="3" s="1"/>
  <c r="U34" i="15"/>
  <c r="T34" i="15"/>
  <c r="R34" i="15"/>
  <c r="Q34" i="15"/>
  <c r="R28" i="3" s="1"/>
  <c r="M34" i="15"/>
  <c r="N28" i="3" s="1"/>
  <c r="E34" i="15"/>
  <c r="AE31" i="15"/>
  <c r="AB31" i="15"/>
  <c r="Y31" i="15"/>
  <c r="V31" i="15"/>
  <c r="S31" i="15"/>
  <c r="G31" i="15"/>
  <c r="I31" i="15" s="1"/>
  <c r="K31" i="15" s="1"/>
  <c r="N31" i="15" s="1"/>
  <c r="AE30" i="15"/>
  <c r="AB30" i="15"/>
  <c r="Y30" i="15"/>
  <c r="V30" i="15"/>
  <c r="S30" i="15"/>
  <c r="G30" i="15"/>
  <c r="I30" i="15" s="1"/>
  <c r="K30" i="15" s="1"/>
  <c r="N30" i="15" s="1"/>
  <c r="AE29" i="15"/>
  <c r="AB29" i="15"/>
  <c r="Y29" i="15"/>
  <c r="V29" i="15"/>
  <c r="S29" i="15"/>
  <c r="G29" i="15"/>
  <c r="I29" i="15" s="1"/>
  <c r="K29" i="15" s="1"/>
  <c r="N29" i="15" s="1"/>
  <c r="AE28" i="15"/>
  <c r="AB28" i="15"/>
  <c r="Y28" i="15"/>
  <c r="V28" i="15"/>
  <c r="S28" i="15"/>
  <c r="G28" i="15"/>
  <c r="I28" i="15" s="1"/>
  <c r="K28" i="15" s="1"/>
  <c r="N28" i="15" s="1"/>
  <c r="AE27" i="15"/>
  <c r="AB27" i="15"/>
  <c r="Y27" i="15"/>
  <c r="V27" i="15"/>
  <c r="S27" i="15"/>
  <c r="G27" i="15"/>
  <c r="I27" i="15" s="1"/>
  <c r="K27" i="15" s="1"/>
  <c r="N27" i="15" s="1"/>
  <c r="O27" i="15" s="1"/>
  <c r="AE23" i="15"/>
  <c r="AB23" i="15"/>
  <c r="Y23" i="15"/>
  <c r="V23" i="15"/>
  <c r="S23" i="15"/>
  <c r="G23" i="15"/>
  <c r="I23" i="15" s="1"/>
  <c r="K23" i="15" s="1"/>
  <c r="N23" i="15" s="1"/>
  <c r="AE22" i="15"/>
  <c r="AB22" i="15"/>
  <c r="Y22" i="15"/>
  <c r="V22" i="15"/>
  <c r="S22" i="15"/>
  <c r="G22" i="15"/>
  <c r="I22" i="15" s="1"/>
  <c r="K22" i="15" s="1"/>
  <c r="N22" i="15" s="1"/>
  <c r="AE21" i="15"/>
  <c r="AB21" i="15"/>
  <c r="Y21" i="15"/>
  <c r="V21" i="15"/>
  <c r="S21" i="15"/>
  <c r="G21" i="15"/>
  <c r="I21" i="15" s="1"/>
  <c r="K21" i="15" s="1"/>
  <c r="N21" i="15" s="1"/>
  <c r="AE20" i="15"/>
  <c r="AB20" i="15"/>
  <c r="Y20" i="15"/>
  <c r="V20" i="15"/>
  <c r="S20" i="15"/>
  <c r="G20" i="15"/>
  <c r="I20" i="15" s="1"/>
  <c r="K20" i="15" s="1"/>
  <c r="N20" i="15" s="1"/>
  <c r="O20" i="15" s="1"/>
  <c r="AE19" i="15"/>
  <c r="AB19" i="15"/>
  <c r="Y19" i="15"/>
  <c r="V19" i="15"/>
  <c r="S19" i="15"/>
  <c r="G19" i="15"/>
  <c r="I19" i="15" s="1"/>
  <c r="K19" i="15" s="1"/>
  <c r="O16" i="15"/>
  <c r="AD30" i="14"/>
  <c r="AC30" i="14"/>
  <c r="AA30" i="14"/>
  <c r="Z30" i="14"/>
  <c r="X30" i="14"/>
  <c r="W30" i="14"/>
  <c r="U30" i="14"/>
  <c r="T30" i="14"/>
  <c r="R30" i="14"/>
  <c r="Q30" i="14"/>
  <c r="M30" i="14"/>
  <c r="N27" i="3" s="1"/>
  <c r="E30" i="14"/>
  <c r="AE27" i="14"/>
  <c r="AB27" i="14"/>
  <c r="Y27" i="14"/>
  <c r="V27" i="14"/>
  <c r="S27" i="14"/>
  <c r="G27" i="14"/>
  <c r="I27" i="14" s="1"/>
  <c r="K27" i="14" s="1"/>
  <c r="N27" i="14" s="1"/>
  <c r="AE26" i="14"/>
  <c r="AB26" i="14"/>
  <c r="Y26" i="14"/>
  <c r="V26" i="14"/>
  <c r="S26" i="14"/>
  <c r="G26" i="14"/>
  <c r="I26" i="14" s="1"/>
  <c r="K26" i="14" s="1"/>
  <c r="N26" i="14" s="1"/>
  <c r="AE25" i="14"/>
  <c r="AB25" i="14"/>
  <c r="Y25" i="14"/>
  <c r="V25" i="14"/>
  <c r="S25" i="14"/>
  <c r="G25" i="14"/>
  <c r="I25" i="14" s="1"/>
  <c r="K25" i="14" s="1"/>
  <c r="N25" i="14" s="1"/>
  <c r="AE21" i="14"/>
  <c r="AB21" i="14"/>
  <c r="Y21" i="14"/>
  <c r="V21" i="14"/>
  <c r="S21" i="14"/>
  <c r="G21" i="14"/>
  <c r="I21" i="14" s="1"/>
  <c r="K21" i="14" s="1"/>
  <c r="N21" i="14" s="1"/>
  <c r="AE20" i="14"/>
  <c r="AB20" i="14"/>
  <c r="Y20" i="14"/>
  <c r="V20" i="14"/>
  <c r="S20" i="14"/>
  <c r="G20" i="14"/>
  <c r="I20" i="14" s="1"/>
  <c r="K20" i="14" s="1"/>
  <c r="N20" i="14" s="1"/>
  <c r="AE19" i="14"/>
  <c r="AB19" i="14"/>
  <c r="Y19" i="14"/>
  <c r="V19" i="14"/>
  <c r="S19" i="14"/>
  <c r="G19" i="14"/>
  <c r="I19" i="14" s="1"/>
  <c r="K19" i="14" s="1"/>
  <c r="N19" i="14" s="1"/>
  <c r="O19" i="14" s="1"/>
  <c r="O16" i="14"/>
  <c r="AD26" i="13"/>
  <c r="AE26" i="3" s="1"/>
  <c r="AC26" i="13"/>
  <c r="AA26" i="13"/>
  <c r="Z26" i="13"/>
  <c r="X26" i="13"/>
  <c r="W26" i="13"/>
  <c r="U26" i="13"/>
  <c r="T26" i="13"/>
  <c r="R26" i="13"/>
  <c r="S26" i="3" s="1"/>
  <c r="Q26" i="13"/>
  <c r="M26" i="13"/>
  <c r="N26" i="3" s="1"/>
  <c r="E26" i="13"/>
  <c r="AE21" i="13"/>
  <c r="AB21" i="13"/>
  <c r="Y21" i="13"/>
  <c r="V21" i="13"/>
  <c r="G21" i="13"/>
  <c r="I21" i="13" s="1"/>
  <c r="K21" i="13" s="1"/>
  <c r="N21" i="13" s="1"/>
  <c r="AE20" i="13"/>
  <c r="AB20" i="13"/>
  <c r="Y20" i="13"/>
  <c r="V20" i="13"/>
  <c r="G20" i="13"/>
  <c r="I20" i="13" s="1"/>
  <c r="K20" i="13" s="1"/>
  <c r="N20" i="13" s="1"/>
  <c r="AE19" i="13"/>
  <c r="AB19" i="13"/>
  <c r="Y19" i="13"/>
  <c r="V19" i="13"/>
  <c r="G19" i="13"/>
  <c r="I19" i="13" s="1"/>
  <c r="O16" i="13"/>
  <c r="AD31" i="12"/>
  <c r="AC31" i="12"/>
  <c r="AA31" i="12"/>
  <c r="Z31" i="12"/>
  <c r="X31" i="12"/>
  <c r="W31" i="12"/>
  <c r="U31" i="12"/>
  <c r="T31" i="12"/>
  <c r="R31" i="12"/>
  <c r="Q31" i="12"/>
  <c r="M31" i="12"/>
  <c r="N25" i="3" s="1"/>
  <c r="E31" i="12"/>
  <c r="AE28" i="12"/>
  <c r="AB28" i="12"/>
  <c r="Y28" i="12"/>
  <c r="V28" i="12"/>
  <c r="S28" i="12"/>
  <c r="G28" i="12"/>
  <c r="I28" i="12" s="1"/>
  <c r="K28" i="12" s="1"/>
  <c r="N28" i="12" s="1"/>
  <c r="AE27" i="12"/>
  <c r="AB27" i="12"/>
  <c r="Y27" i="12"/>
  <c r="V27" i="12"/>
  <c r="S27" i="12"/>
  <c r="G27" i="12"/>
  <c r="I27" i="12" s="1"/>
  <c r="K27" i="12" s="1"/>
  <c r="N27" i="12" s="1"/>
  <c r="AE23" i="12"/>
  <c r="AB23" i="12"/>
  <c r="Y23" i="12"/>
  <c r="V23" i="12"/>
  <c r="S23" i="12"/>
  <c r="G23" i="12"/>
  <c r="I23" i="12" s="1"/>
  <c r="K23" i="12" s="1"/>
  <c r="N23" i="12" s="1"/>
  <c r="AE22" i="12"/>
  <c r="AB22" i="12"/>
  <c r="Y22" i="12"/>
  <c r="V22" i="12"/>
  <c r="S22" i="12"/>
  <c r="G22" i="12"/>
  <c r="I22" i="12" s="1"/>
  <c r="K22" i="12" s="1"/>
  <c r="N22" i="12" s="1"/>
  <c r="AE21" i="12"/>
  <c r="AB21" i="12"/>
  <c r="Y21" i="12"/>
  <c r="V21" i="12"/>
  <c r="S21" i="12"/>
  <c r="G21" i="12"/>
  <c r="I21" i="12" s="1"/>
  <c r="K21" i="12" s="1"/>
  <c r="N21" i="12" s="1"/>
  <c r="AE20" i="12"/>
  <c r="AB20" i="12"/>
  <c r="Y20" i="12"/>
  <c r="V20" i="12"/>
  <c r="S20" i="12"/>
  <c r="G20" i="12"/>
  <c r="I20" i="12" s="1"/>
  <c r="AE19" i="12"/>
  <c r="AB19" i="12"/>
  <c r="Y19" i="12"/>
  <c r="V19" i="12"/>
  <c r="S19" i="12"/>
  <c r="G19" i="12"/>
  <c r="I19" i="12" s="1"/>
  <c r="K19" i="12" s="1"/>
  <c r="O16" i="12"/>
  <c r="AD28" i="11"/>
  <c r="AC28" i="11"/>
  <c r="AA28" i="11"/>
  <c r="Z28" i="11"/>
  <c r="X28" i="11"/>
  <c r="W28" i="11"/>
  <c r="X24" i="3" s="1"/>
  <c r="U28" i="11"/>
  <c r="T28" i="11"/>
  <c r="R28" i="11"/>
  <c r="Q28" i="11"/>
  <c r="M28" i="11"/>
  <c r="N24" i="3" s="1"/>
  <c r="E28" i="11"/>
  <c r="AE20" i="11"/>
  <c r="AB20" i="11"/>
  <c r="Y20" i="11"/>
  <c r="V20" i="11"/>
  <c r="S20" i="11"/>
  <c r="G20" i="11"/>
  <c r="I20" i="11" s="1"/>
  <c r="K20" i="11" s="1"/>
  <c r="N20" i="11" s="1"/>
  <c r="AE19" i="11"/>
  <c r="AB19" i="11"/>
  <c r="Y19" i="11"/>
  <c r="V19" i="11"/>
  <c r="S19" i="11"/>
  <c r="G19" i="11"/>
  <c r="I19" i="11" s="1"/>
  <c r="K19" i="11" s="1"/>
  <c r="O16" i="11"/>
  <c r="AD25" i="10"/>
  <c r="AC25" i="10"/>
  <c r="AA25" i="10"/>
  <c r="Z25" i="10"/>
  <c r="X25" i="10"/>
  <c r="W25" i="10"/>
  <c r="U25" i="10"/>
  <c r="T25" i="10"/>
  <c r="R25" i="10"/>
  <c r="Q25" i="10"/>
  <c r="M25" i="10"/>
  <c r="N23" i="3" s="1"/>
  <c r="E25" i="10"/>
  <c r="AE22" i="10"/>
  <c r="AB22" i="10"/>
  <c r="Y22" i="10"/>
  <c r="V22" i="10"/>
  <c r="S22" i="10"/>
  <c r="G22" i="10"/>
  <c r="I22" i="10" s="1"/>
  <c r="AE21" i="10"/>
  <c r="AB21" i="10"/>
  <c r="Y21" i="10"/>
  <c r="V21" i="10"/>
  <c r="S21" i="10"/>
  <c r="G21" i="10"/>
  <c r="I21" i="10" s="1"/>
  <c r="K21" i="10" s="1"/>
  <c r="N21" i="10" s="1"/>
  <c r="O21" i="10" s="1"/>
  <c r="AE20" i="10"/>
  <c r="AB20" i="10"/>
  <c r="Y20" i="10"/>
  <c r="V20" i="10"/>
  <c r="S20" i="10"/>
  <c r="G20" i="10"/>
  <c r="I20" i="10" s="1"/>
  <c r="K20" i="10" s="1"/>
  <c r="N20" i="10" s="1"/>
  <c r="O20" i="10" s="1"/>
  <c r="AE19" i="10"/>
  <c r="AB19" i="10"/>
  <c r="Y19" i="10"/>
  <c r="V19" i="10"/>
  <c r="S19" i="10"/>
  <c r="G19" i="10"/>
  <c r="I19" i="10" s="1"/>
  <c r="K19" i="10" s="1"/>
  <c r="O16" i="10"/>
  <c r="AD38" i="9"/>
  <c r="AC38" i="9"/>
  <c r="AA38" i="9"/>
  <c r="Z38" i="9"/>
  <c r="X38" i="9"/>
  <c r="W38" i="9"/>
  <c r="X22" i="3" s="1"/>
  <c r="U38" i="9"/>
  <c r="T38" i="9"/>
  <c r="R38" i="9"/>
  <c r="Q38" i="9"/>
  <c r="M38" i="9"/>
  <c r="N22" i="3" s="1"/>
  <c r="E38" i="9"/>
  <c r="AE35" i="9"/>
  <c r="AB35" i="9"/>
  <c r="Y35" i="9"/>
  <c r="V35" i="9"/>
  <c r="S35" i="9"/>
  <c r="G35" i="9"/>
  <c r="I35" i="9" s="1"/>
  <c r="K35" i="9" s="1"/>
  <c r="N35" i="9" s="1"/>
  <c r="AE34" i="9"/>
  <c r="AB34" i="9"/>
  <c r="Y34" i="9"/>
  <c r="V34" i="9"/>
  <c r="S34" i="9"/>
  <c r="G34" i="9"/>
  <c r="I34" i="9" s="1"/>
  <c r="K34" i="9" s="1"/>
  <c r="N34" i="9" s="1"/>
  <c r="AE33" i="9"/>
  <c r="AB33" i="9"/>
  <c r="Y33" i="9"/>
  <c r="V33" i="9"/>
  <c r="S33" i="9"/>
  <c r="G33" i="9"/>
  <c r="I33" i="9" s="1"/>
  <c r="K33" i="9" s="1"/>
  <c r="N33" i="9" s="1"/>
  <c r="O33" i="9" s="1"/>
  <c r="AE32" i="9"/>
  <c r="AB32" i="9"/>
  <c r="Y32" i="9"/>
  <c r="V32" i="9"/>
  <c r="S32" i="9"/>
  <c r="G32" i="9"/>
  <c r="I32" i="9" s="1"/>
  <c r="K32" i="9" s="1"/>
  <c r="N32" i="9" s="1"/>
  <c r="O32" i="9" s="1"/>
  <c r="AE31" i="9"/>
  <c r="AB31" i="9"/>
  <c r="Y31" i="9"/>
  <c r="V31" i="9"/>
  <c r="S31" i="9"/>
  <c r="G31" i="9"/>
  <c r="I31" i="9" s="1"/>
  <c r="K31" i="9" s="1"/>
  <c r="N31" i="9" s="1"/>
  <c r="O31" i="9" s="1"/>
  <c r="AE30" i="9"/>
  <c r="AB30" i="9"/>
  <c r="Y30" i="9"/>
  <c r="V30" i="9"/>
  <c r="S30" i="9"/>
  <c r="G30" i="9"/>
  <c r="I30" i="9" s="1"/>
  <c r="K30" i="9" s="1"/>
  <c r="N30" i="9" s="1"/>
  <c r="O30" i="9" s="1"/>
  <c r="AE19" i="9"/>
  <c r="AB19" i="9"/>
  <c r="Y19" i="9"/>
  <c r="V19" i="9"/>
  <c r="S19" i="9"/>
  <c r="G19" i="9"/>
  <c r="I19" i="9" s="1"/>
  <c r="K19" i="9" s="1"/>
  <c r="O16" i="9"/>
  <c r="AD34" i="8"/>
  <c r="AC34" i="8"/>
  <c r="AA34" i="8"/>
  <c r="Z34" i="8"/>
  <c r="X34" i="8"/>
  <c r="W34" i="8"/>
  <c r="X21" i="3" s="1"/>
  <c r="U34" i="8"/>
  <c r="T34" i="8"/>
  <c r="R34" i="8"/>
  <c r="S21" i="3" s="1"/>
  <c r="Q34" i="8"/>
  <c r="M34" i="8"/>
  <c r="N21" i="3" s="1"/>
  <c r="E34" i="8"/>
  <c r="AE31" i="8"/>
  <c r="AB31" i="8"/>
  <c r="Y31" i="8"/>
  <c r="V31" i="8"/>
  <c r="S31" i="8"/>
  <c r="K31" i="8"/>
  <c r="N31" i="8" s="1"/>
  <c r="G31" i="8"/>
  <c r="I31" i="8" s="1"/>
  <c r="AE19" i="8"/>
  <c r="AB19" i="8"/>
  <c r="Y19" i="8"/>
  <c r="V19" i="8"/>
  <c r="S19" i="8"/>
  <c r="G19" i="8"/>
  <c r="I19" i="8" s="1"/>
  <c r="I34" i="8" s="1"/>
  <c r="O16" i="8"/>
  <c r="AD27" i="7"/>
  <c r="AC27" i="7"/>
  <c r="AA27" i="7"/>
  <c r="AB20" i="3" s="1"/>
  <c r="Z27" i="7"/>
  <c r="X27" i="7"/>
  <c r="W27" i="7"/>
  <c r="U27" i="7"/>
  <c r="T27" i="7"/>
  <c r="R27" i="7"/>
  <c r="S20" i="3" s="1"/>
  <c r="Q27" i="7"/>
  <c r="R20" i="3" s="1"/>
  <c r="M27" i="7"/>
  <c r="N20" i="3" s="1"/>
  <c r="E27" i="7"/>
  <c r="AE24" i="7"/>
  <c r="AB24" i="7"/>
  <c r="Y24" i="7"/>
  <c r="V24" i="7"/>
  <c r="S24" i="7"/>
  <c r="G24" i="7"/>
  <c r="I24" i="7" s="1"/>
  <c r="K24" i="7" s="1"/>
  <c r="N24" i="7" s="1"/>
  <c r="AE23" i="7"/>
  <c r="AB23" i="7"/>
  <c r="Y23" i="7"/>
  <c r="V23" i="7"/>
  <c r="S23" i="7"/>
  <c r="G23" i="7"/>
  <c r="I23" i="7" s="1"/>
  <c r="K23" i="7" s="1"/>
  <c r="N23" i="7" s="1"/>
  <c r="AE22" i="7"/>
  <c r="AB22" i="7"/>
  <c r="Y22" i="7"/>
  <c r="V22" i="7"/>
  <c r="S22" i="7"/>
  <c r="G22" i="7"/>
  <c r="I22" i="7" s="1"/>
  <c r="K22" i="7" s="1"/>
  <c r="AE21" i="7"/>
  <c r="AB21" i="7"/>
  <c r="Y21" i="7"/>
  <c r="V21" i="7"/>
  <c r="S21" i="7"/>
  <c r="G21" i="7"/>
  <c r="I21" i="7" s="1"/>
  <c r="K21" i="7" s="1"/>
  <c r="N21" i="7" s="1"/>
  <c r="AE20" i="7"/>
  <c r="AB20" i="7"/>
  <c r="Y20" i="7"/>
  <c r="V20" i="7"/>
  <c r="S20" i="7"/>
  <c r="G20" i="7"/>
  <c r="I20" i="7" s="1"/>
  <c r="K20" i="7" s="1"/>
  <c r="N20" i="7" s="1"/>
  <c r="O20" i="7" s="1"/>
  <c r="AE19" i="7"/>
  <c r="AB19" i="7"/>
  <c r="Y19" i="7"/>
  <c r="V19" i="7"/>
  <c r="S19" i="7"/>
  <c r="G19" i="7"/>
  <c r="I19" i="7" s="1"/>
  <c r="K19" i="7" s="1"/>
  <c r="N19" i="7" s="1"/>
  <c r="O16" i="7"/>
  <c r="O33" i="10" l="1"/>
  <c r="O32" i="10"/>
  <c r="O36" i="11"/>
  <c r="O35" i="11"/>
  <c r="O38" i="23"/>
  <c r="O37" i="23"/>
  <c r="O36" i="20"/>
  <c r="O40" i="19"/>
  <c r="O39" i="19"/>
  <c r="O52" i="18"/>
  <c r="O29" i="17"/>
  <c r="O38" i="16"/>
  <c r="O26" i="16"/>
  <c r="O41" i="15"/>
  <c r="O22" i="15"/>
  <c r="O21" i="15"/>
  <c r="O37" i="14"/>
  <c r="O33" i="13"/>
  <c r="O38" i="12"/>
  <c r="V21" i="3"/>
  <c r="O42" i="8"/>
  <c r="O41" i="8"/>
  <c r="O35" i="7"/>
  <c r="O34" i="7"/>
  <c r="O30" i="22"/>
  <c r="O21" i="22"/>
  <c r="O24" i="22"/>
  <c r="O22" i="22"/>
  <c r="O19" i="22"/>
  <c r="O25" i="22"/>
  <c r="O26" i="22"/>
  <c r="O27" i="22"/>
  <c r="O20" i="22"/>
  <c r="O23" i="22"/>
  <c r="O29" i="22"/>
  <c r="I33" i="22"/>
  <c r="AF29" i="22"/>
  <c r="K28" i="22"/>
  <c r="I33" i="21"/>
  <c r="O27" i="21"/>
  <c r="K19" i="21"/>
  <c r="O24" i="21"/>
  <c r="O23" i="21"/>
  <c r="O22" i="21"/>
  <c r="Q32" i="20"/>
  <c r="R33" i="3"/>
  <c r="AC32" i="20"/>
  <c r="AD33" i="3"/>
  <c r="AF33" i="3" s="1"/>
  <c r="Z32" i="20"/>
  <c r="AA33" i="3"/>
  <c r="Q33" i="20"/>
  <c r="S33" i="3"/>
  <c r="T33" i="3" s="1"/>
  <c r="AC33" i="20"/>
  <c r="AE33" i="3"/>
  <c r="W33" i="20"/>
  <c r="Y33" i="3"/>
  <c r="Z33" i="3" s="1"/>
  <c r="W32" i="20"/>
  <c r="X33" i="3"/>
  <c r="Z33" i="20"/>
  <c r="AB33" i="3"/>
  <c r="T33" i="20"/>
  <c r="V33" i="3"/>
  <c r="O19" i="19"/>
  <c r="O28" i="19"/>
  <c r="O27" i="19"/>
  <c r="AC35" i="19"/>
  <c r="AF27" i="19"/>
  <c r="O26" i="19"/>
  <c r="O20" i="19"/>
  <c r="O25" i="19"/>
  <c r="O22" i="19"/>
  <c r="O24" i="19"/>
  <c r="O21" i="19"/>
  <c r="O23" i="19"/>
  <c r="AF26" i="19"/>
  <c r="Q25" i="17"/>
  <c r="AC26" i="17"/>
  <c r="O27" i="16"/>
  <c r="O28" i="15"/>
  <c r="O31" i="15"/>
  <c r="O24" i="15"/>
  <c r="O25" i="15"/>
  <c r="O26" i="15"/>
  <c r="O23" i="15"/>
  <c r="O30" i="15"/>
  <c r="O29" i="15"/>
  <c r="O26" i="14"/>
  <c r="I30" i="14"/>
  <c r="O22" i="14"/>
  <c r="O23" i="14"/>
  <c r="O24" i="14"/>
  <c r="O20" i="13"/>
  <c r="Q30" i="13"/>
  <c r="O23" i="12"/>
  <c r="AF19" i="12"/>
  <c r="O20" i="11"/>
  <c r="W31" i="11"/>
  <c r="O34" i="9"/>
  <c r="O21" i="9"/>
  <c r="O28" i="9"/>
  <c r="O26" i="9"/>
  <c r="O22" i="9"/>
  <c r="O27" i="9"/>
  <c r="O23" i="9"/>
  <c r="O24" i="9"/>
  <c r="O25" i="9"/>
  <c r="O20" i="9"/>
  <c r="O29" i="9"/>
  <c r="AF33" i="9"/>
  <c r="O35" i="9"/>
  <c r="K19" i="8"/>
  <c r="O30" i="8"/>
  <c r="O20" i="8"/>
  <c r="O29" i="8"/>
  <c r="O27" i="8"/>
  <c r="O25" i="8"/>
  <c r="O23" i="8"/>
  <c r="O24" i="8"/>
  <c r="O22" i="8"/>
  <c r="O21" i="8"/>
  <c r="O26" i="8"/>
  <c r="O28" i="8"/>
  <c r="Q30" i="7"/>
  <c r="Q31" i="7"/>
  <c r="I26" i="13"/>
  <c r="AF20" i="13"/>
  <c r="T30" i="13"/>
  <c r="V26" i="3"/>
  <c r="AC30" i="13"/>
  <c r="T29" i="13"/>
  <c r="U26" i="3"/>
  <c r="K19" i="13"/>
  <c r="N19" i="13" s="1"/>
  <c r="O19" i="13" s="1"/>
  <c r="W29" i="13"/>
  <c r="X26" i="3"/>
  <c r="AF19" i="13"/>
  <c r="W30" i="13"/>
  <c r="Y26" i="3"/>
  <c r="Z29" i="13"/>
  <c r="AA26" i="3"/>
  <c r="Z30" i="13"/>
  <c r="AB26" i="3"/>
  <c r="Q29" i="13"/>
  <c r="R26" i="3"/>
  <c r="T26" i="3" s="1"/>
  <c r="AC29" i="13"/>
  <c r="AD26" i="3"/>
  <c r="AF26" i="3" s="1"/>
  <c r="O22" i="13"/>
  <c r="O23" i="13"/>
  <c r="O26" i="23"/>
  <c r="O22" i="23"/>
  <c r="O21" i="23"/>
  <c r="W34" i="23"/>
  <c r="AF34" i="23" s="1"/>
  <c r="Y36" i="3"/>
  <c r="Z36" i="3" s="1"/>
  <c r="Z33" i="23"/>
  <c r="AA36" i="3"/>
  <c r="Z34" i="23"/>
  <c r="AB36" i="3"/>
  <c r="Q33" i="23"/>
  <c r="R36" i="3"/>
  <c r="AC33" i="23"/>
  <c r="AD36" i="3"/>
  <c r="Q34" i="23"/>
  <c r="S36" i="3"/>
  <c r="AC34" i="23"/>
  <c r="AE36" i="3"/>
  <c r="W33" i="23"/>
  <c r="T34" i="23"/>
  <c r="V36" i="3"/>
  <c r="O25" i="12"/>
  <c r="O24" i="12"/>
  <c r="O26" i="12"/>
  <c r="O27" i="12"/>
  <c r="T34" i="12"/>
  <c r="U25" i="3"/>
  <c r="T35" i="12"/>
  <c r="V25" i="3"/>
  <c r="W35" i="12"/>
  <c r="Y25" i="3"/>
  <c r="O22" i="12"/>
  <c r="Z34" i="12"/>
  <c r="AA25" i="3"/>
  <c r="Z35" i="12"/>
  <c r="AB25" i="3"/>
  <c r="O21" i="12"/>
  <c r="O28" i="12"/>
  <c r="Q34" i="12"/>
  <c r="R25" i="3"/>
  <c r="AC34" i="12"/>
  <c r="AD25" i="3"/>
  <c r="W34" i="12"/>
  <c r="X25" i="3"/>
  <c r="AF21" i="12"/>
  <c r="Q35" i="12"/>
  <c r="S25" i="3"/>
  <c r="AC35" i="12"/>
  <c r="AE25" i="3"/>
  <c r="I31" i="12"/>
  <c r="I30" i="23"/>
  <c r="I29" i="20"/>
  <c r="K29" i="20"/>
  <c r="K20" i="12"/>
  <c r="N20" i="12" s="1"/>
  <c r="O20" i="12" s="1"/>
  <c r="T37" i="22"/>
  <c r="V35" i="3"/>
  <c r="W36" i="22"/>
  <c r="X35" i="3"/>
  <c r="W37" i="22"/>
  <c r="Y35" i="3"/>
  <c r="Z36" i="22"/>
  <c r="AA35" i="3"/>
  <c r="Z37" i="22"/>
  <c r="AB35" i="3"/>
  <c r="Q36" i="22"/>
  <c r="R35" i="3"/>
  <c r="AC36" i="22"/>
  <c r="AD35" i="3"/>
  <c r="Q37" i="22"/>
  <c r="S35" i="3"/>
  <c r="AC37" i="22"/>
  <c r="AE35" i="3"/>
  <c r="W36" i="21"/>
  <c r="Q36" i="21"/>
  <c r="R34" i="3"/>
  <c r="AC36" i="21"/>
  <c r="AD34" i="3"/>
  <c r="AF34" i="3" s="1"/>
  <c r="Q37" i="21"/>
  <c r="S34" i="3"/>
  <c r="AC37" i="21"/>
  <c r="AE34" i="3"/>
  <c r="T37" i="21"/>
  <c r="V34" i="3"/>
  <c r="W37" i="21"/>
  <c r="AF37" i="21" s="1"/>
  <c r="Y34" i="3"/>
  <c r="Z36" i="21"/>
  <c r="AA34" i="3"/>
  <c r="Z37" i="21"/>
  <c r="AB34" i="3"/>
  <c r="AF19" i="19"/>
  <c r="Z34" i="19"/>
  <c r="AA32" i="3"/>
  <c r="Z35" i="19"/>
  <c r="AB32" i="3"/>
  <c r="W35" i="19"/>
  <c r="Y32" i="3"/>
  <c r="Q34" i="19"/>
  <c r="R32" i="3"/>
  <c r="Q35" i="19"/>
  <c r="S32" i="3"/>
  <c r="T34" i="19"/>
  <c r="U32" i="3"/>
  <c r="AC34" i="19"/>
  <c r="T35" i="19"/>
  <c r="AF35" i="19" s="1"/>
  <c r="V32" i="3"/>
  <c r="W34" i="19"/>
  <c r="X32" i="3"/>
  <c r="I31" i="19"/>
  <c r="I48" i="18"/>
  <c r="O32" i="18"/>
  <c r="O35" i="18"/>
  <c r="O44" i="18"/>
  <c r="O30" i="18"/>
  <c r="O26" i="18"/>
  <c r="O27" i="18"/>
  <c r="O28" i="18"/>
  <c r="O38" i="18"/>
  <c r="O37" i="18"/>
  <c r="O22" i="18"/>
  <c r="O43" i="18"/>
  <c r="O31" i="18"/>
  <c r="O45" i="18"/>
  <c r="O21" i="18"/>
  <c r="O40" i="18"/>
  <c r="O23" i="18"/>
  <c r="O29" i="18"/>
  <c r="O34" i="18"/>
  <c r="O24" i="18"/>
  <c r="O33" i="18"/>
  <c r="O39" i="18"/>
  <c r="O25" i="18"/>
  <c r="O42" i="18"/>
  <c r="O36" i="18"/>
  <c r="O20" i="18"/>
  <c r="O41" i="18"/>
  <c r="W51" i="18"/>
  <c r="Y31" i="3"/>
  <c r="Z51" i="18"/>
  <c r="AB31" i="3"/>
  <c r="Q50" i="18"/>
  <c r="R31" i="3"/>
  <c r="AC50" i="18"/>
  <c r="AD31" i="3"/>
  <c r="AC51" i="18"/>
  <c r="AE31" i="3"/>
  <c r="Q51" i="18"/>
  <c r="S31" i="3"/>
  <c r="T51" i="18"/>
  <c r="V31" i="3"/>
  <c r="W50" i="18"/>
  <c r="X31" i="3"/>
  <c r="Z50" i="18"/>
  <c r="AA31" i="3"/>
  <c r="W25" i="17"/>
  <c r="X30" i="3"/>
  <c r="T26" i="17"/>
  <c r="V30" i="3"/>
  <c r="W26" i="17"/>
  <c r="Y30" i="3"/>
  <c r="Z25" i="17"/>
  <c r="AA30" i="3"/>
  <c r="Z26" i="17"/>
  <c r="AB30" i="3"/>
  <c r="AC25" i="17"/>
  <c r="AD30" i="3"/>
  <c r="Q26" i="17"/>
  <c r="S30" i="3"/>
  <c r="T30" i="3" s="1"/>
  <c r="W34" i="16"/>
  <c r="X29" i="3"/>
  <c r="W35" i="16"/>
  <c r="Y29" i="3"/>
  <c r="Z34" i="16"/>
  <c r="AA29" i="3"/>
  <c r="O25" i="16"/>
  <c r="Z35" i="16"/>
  <c r="AB29" i="3"/>
  <c r="AF25" i="16"/>
  <c r="Q34" i="16"/>
  <c r="R29" i="3"/>
  <c r="AC34" i="16"/>
  <c r="AD29" i="3"/>
  <c r="O22" i="16"/>
  <c r="O24" i="16"/>
  <c r="O23" i="16"/>
  <c r="O19" i="16"/>
  <c r="Q35" i="16"/>
  <c r="S29" i="3"/>
  <c r="AC35" i="16"/>
  <c r="AE29" i="3"/>
  <c r="O28" i="16"/>
  <c r="T34" i="16"/>
  <c r="U29" i="3"/>
  <c r="T35" i="16"/>
  <c r="V29" i="3"/>
  <c r="AC38" i="15"/>
  <c r="AE28" i="3"/>
  <c r="T37" i="15"/>
  <c r="U28" i="3"/>
  <c r="Q37" i="15"/>
  <c r="T38" i="15"/>
  <c r="V28" i="3"/>
  <c r="W37" i="15"/>
  <c r="Q38" i="15"/>
  <c r="S28" i="3"/>
  <c r="T28" i="3" s="1"/>
  <c r="AC37" i="15"/>
  <c r="AD28" i="3"/>
  <c r="W38" i="15"/>
  <c r="Y28" i="3"/>
  <c r="Z28" i="3" s="1"/>
  <c r="Z37" i="15"/>
  <c r="AA28" i="3"/>
  <c r="Z38" i="15"/>
  <c r="AB28" i="3"/>
  <c r="I34" i="15"/>
  <c r="W33" i="14"/>
  <c r="X27" i="3"/>
  <c r="W34" i="14"/>
  <c r="Y27" i="3"/>
  <c r="Z33" i="14"/>
  <c r="AA27" i="3"/>
  <c r="T34" i="14"/>
  <c r="V27" i="3"/>
  <c r="Z34" i="14"/>
  <c r="AB27" i="3"/>
  <c r="O25" i="14"/>
  <c r="Q33" i="14"/>
  <c r="R27" i="3"/>
  <c r="AC33" i="14"/>
  <c r="AD27" i="3"/>
  <c r="O21" i="14"/>
  <c r="AF25" i="14"/>
  <c r="AF26" i="14"/>
  <c r="Q34" i="14"/>
  <c r="S27" i="3"/>
  <c r="AC34" i="14"/>
  <c r="AE27" i="3"/>
  <c r="O20" i="14"/>
  <c r="AF21" i="14"/>
  <c r="AC32" i="11"/>
  <c r="AE24" i="3"/>
  <c r="T32" i="11"/>
  <c r="AF32" i="11" s="1"/>
  <c r="V24" i="3"/>
  <c r="Q32" i="11"/>
  <c r="S24" i="3"/>
  <c r="T24" i="3" s="1"/>
  <c r="W32" i="11"/>
  <c r="Y24" i="3"/>
  <c r="Z24" i="3" s="1"/>
  <c r="O24" i="11"/>
  <c r="O22" i="11"/>
  <c r="O23" i="11"/>
  <c r="O21" i="11"/>
  <c r="O25" i="11"/>
  <c r="I28" i="11"/>
  <c r="Z31" i="11"/>
  <c r="AA24" i="3"/>
  <c r="AC24" i="3" s="1"/>
  <c r="Z32" i="11"/>
  <c r="AB24" i="3"/>
  <c r="Q31" i="11"/>
  <c r="R24" i="3"/>
  <c r="AC31" i="11"/>
  <c r="AD24" i="3"/>
  <c r="AF24" i="3" s="1"/>
  <c r="I25" i="10"/>
  <c r="K22" i="10"/>
  <c r="N22" i="10" s="1"/>
  <c r="O22" i="10" s="1"/>
  <c r="Z29" i="10"/>
  <c r="AB23" i="3"/>
  <c r="AC23" i="3" s="1"/>
  <c r="Q28" i="10"/>
  <c r="R23" i="3"/>
  <c r="AC28" i="10"/>
  <c r="AD23" i="3"/>
  <c r="Q29" i="10"/>
  <c r="S23" i="3"/>
  <c r="AC29" i="10"/>
  <c r="AE23" i="3"/>
  <c r="AF23" i="3" s="1"/>
  <c r="T29" i="10"/>
  <c r="AF29" i="10" s="1"/>
  <c r="V23" i="3"/>
  <c r="Z28" i="10"/>
  <c r="AA23" i="3"/>
  <c r="W28" i="10"/>
  <c r="X23" i="3"/>
  <c r="W29" i="10"/>
  <c r="Y23" i="3"/>
  <c r="AF19" i="9"/>
  <c r="W42" i="9"/>
  <c r="Y22" i="3"/>
  <c r="Z22" i="3" s="1"/>
  <c r="I38" i="9"/>
  <c r="Z41" i="9"/>
  <c r="AA22" i="3"/>
  <c r="Z42" i="9"/>
  <c r="AB22" i="3"/>
  <c r="Q41" i="9"/>
  <c r="R22" i="3"/>
  <c r="AC41" i="9"/>
  <c r="AD22" i="3"/>
  <c r="T42" i="9"/>
  <c r="V22" i="3"/>
  <c r="Q42" i="9"/>
  <c r="S22" i="3"/>
  <c r="AC42" i="9"/>
  <c r="AE22" i="3"/>
  <c r="W41" i="9"/>
  <c r="Z37" i="8"/>
  <c r="AA21" i="3"/>
  <c r="Q37" i="8"/>
  <c r="R21" i="3"/>
  <c r="T21" i="3" s="1"/>
  <c r="AC37" i="8"/>
  <c r="AF21" i="3"/>
  <c r="T37" i="8"/>
  <c r="U21" i="3"/>
  <c r="W37" i="8"/>
  <c r="AF31" i="8"/>
  <c r="Q38" i="8"/>
  <c r="T38" i="8"/>
  <c r="AF38" i="8" s="1"/>
  <c r="Z38" i="8"/>
  <c r="AB21" i="3"/>
  <c r="W38" i="8"/>
  <c r="Y21" i="3"/>
  <c r="Z21" i="3" s="1"/>
  <c r="AC38" i="8"/>
  <c r="W30" i="7"/>
  <c r="X20" i="3"/>
  <c r="Z31" i="7"/>
  <c r="O21" i="7"/>
  <c r="W31" i="7"/>
  <c r="AF31" i="7" s="1"/>
  <c r="Y20" i="3"/>
  <c r="I27" i="7"/>
  <c r="AC30" i="7"/>
  <c r="AD20" i="3"/>
  <c r="AC31" i="7"/>
  <c r="AE20" i="3"/>
  <c r="AF20" i="3" s="1"/>
  <c r="Z30" i="7"/>
  <c r="AA20" i="3"/>
  <c r="AC20" i="3" s="1"/>
  <c r="T31" i="7"/>
  <c r="V20" i="3"/>
  <c r="T33" i="23"/>
  <c r="AF33" i="23" s="1"/>
  <c r="AF36" i="23" s="1"/>
  <c r="U36" i="3"/>
  <c r="AF30" i="22"/>
  <c r="T36" i="22"/>
  <c r="AF36" i="22" s="1"/>
  <c r="AF39" i="22" s="1"/>
  <c r="U35" i="3"/>
  <c r="W35" i="3" s="1"/>
  <c r="T36" i="21"/>
  <c r="U34" i="3"/>
  <c r="T32" i="20"/>
  <c r="AF32" i="20" s="1"/>
  <c r="U33" i="3"/>
  <c r="W33" i="3" s="1"/>
  <c r="T25" i="17"/>
  <c r="U30" i="3"/>
  <c r="W30" i="3" s="1"/>
  <c r="T33" i="14"/>
  <c r="U27" i="3"/>
  <c r="T31" i="11"/>
  <c r="AF31" i="11" s="1"/>
  <c r="U24" i="3"/>
  <c r="W24" i="3" s="1"/>
  <c r="T28" i="10"/>
  <c r="AF28" i="10" s="1"/>
  <c r="U23" i="3"/>
  <c r="T41" i="9"/>
  <c r="U22" i="3"/>
  <c r="W22" i="3" s="1"/>
  <c r="T30" i="7"/>
  <c r="AF30" i="7" s="1"/>
  <c r="U20" i="3"/>
  <c r="T50" i="18"/>
  <c r="U31" i="3"/>
  <c r="I20" i="16"/>
  <c r="G31" i="16"/>
  <c r="AF24" i="23"/>
  <c r="K19" i="23"/>
  <c r="K30" i="23" s="1"/>
  <c r="N19" i="20"/>
  <c r="O19" i="20" s="1"/>
  <c r="O25" i="23"/>
  <c r="AF27" i="23"/>
  <c r="O24" i="23"/>
  <c r="AF26" i="23"/>
  <c r="O23" i="23"/>
  <c r="G30" i="23"/>
  <c r="O20" i="23"/>
  <c r="AF23" i="23"/>
  <c r="AF20" i="23"/>
  <c r="AF25" i="23"/>
  <c r="AF19" i="23"/>
  <c r="O27" i="23"/>
  <c r="K33" i="22"/>
  <c r="G33" i="22"/>
  <c r="AF28" i="22"/>
  <c r="G29" i="20"/>
  <c r="AF19" i="20"/>
  <c r="G48" i="18"/>
  <c r="K48" i="18"/>
  <c r="O19" i="18"/>
  <c r="AF19" i="18"/>
  <c r="K22" i="17"/>
  <c r="G22" i="17"/>
  <c r="AF19" i="17"/>
  <c r="AF20" i="21"/>
  <c r="AF26" i="21"/>
  <c r="O30" i="21"/>
  <c r="AF19" i="21"/>
  <c r="O29" i="21"/>
  <c r="O26" i="21"/>
  <c r="AF28" i="21"/>
  <c r="AF29" i="21"/>
  <c r="K33" i="21"/>
  <c r="AF21" i="21"/>
  <c r="AF25" i="21"/>
  <c r="AF27" i="21"/>
  <c r="AF30" i="21"/>
  <c r="G33" i="21"/>
  <c r="AF27" i="16"/>
  <c r="AF20" i="16"/>
  <c r="AF21" i="16"/>
  <c r="AF26" i="16"/>
  <c r="AF28" i="16"/>
  <c r="AF19" i="15"/>
  <c r="K34" i="15"/>
  <c r="G34" i="15"/>
  <c r="N19" i="15"/>
  <c r="O19" i="15" s="1"/>
  <c r="AF31" i="15"/>
  <c r="AF20" i="15"/>
  <c r="AF21" i="15"/>
  <c r="AF22" i="15"/>
  <c r="AF23" i="15"/>
  <c r="AF27" i="15"/>
  <c r="AF28" i="15"/>
  <c r="AF29" i="15"/>
  <c r="AF30" i="15"/>
  <c r="G30" i="14"/>
  <c r="O27" i="14"/>
  <c r="AF19" i="14"/>
  <c r="AF20" i="14"/>
  <c r="K30" i="14"/>
  <c r="AF27" i="14"/>
  <c r="G26" i="13"/>
  <c r="AF21" i="13"/>
  <c r="AF28" i="12"/>
  <c r="AF27" i="12"/>
  <c r="AF23" i="12"/>
  <c r="AF22" i="12"/>
  <c r="AF20" i="12"/>
  <c r="N19" i="12"/>
  <c r="O19" i="12" s="1"/>
  <c r="G31" i="12"/>
  <c r="AF19" i="11"/>
  <c r="G28" i="11"/>
  <c r="K28" i="11"/>
  <c r="AF20" i="11"/>
  <c r="AF19" i="10"/>
  <c r="G25" i="10"/>
  <c r="K25" i="10"/>
  <c r="AF20" i="10"/>
  <c r="AF21" i="10"/>
  <c r="AF22" i="10"/>
  <c r="AF35" i="9"/>
  <c r="AF34" i="9"/>
  <c r="AF32" i="9"/>
  <c r="AF31" i="9"/>
  <c r="AF30" i="9"/>
  <c r="K38" i="9"/>
  <c r="G38" i="9"/>
  <c r="N19" i="9"/>
  <c r="O19" i="9" s="1"/>
  <c r="AF19" i="8"/>
  <c r="G34" i="8"/>
  <c r="O31" i="8"/>
  <c r="K34" i="8"/>
  <c r="G27" i="7"/>
  <c r="AF20" i="7"/>
  <c r="AF21" i="7"/>
  <c r="AF23" i="7"/>
  <c r="AF22" i="7"/>
  <c r="O24" i="7"/>
  <c r="AF19" i="7"/>
  <c r="O23" i="7"/>
  <c r="AF24" i="7"/>
  <c r="K27" i="7"/>
  <c r="AF28" i="19"/>
  <c r="G31" i="19"/>
  <c r="K31" i="19"/>
  <c r="N28" i="22"/>
  <c r="N19" i="21"/>
  <c r="N31" i="19"/>
  <c r="O32" i="3" s="1"/>
  <c r="N48" i="18"/>
  <c r="O31" i="3" s="1"/>
  <c r="N30" i="14"/>
  <c r="O27" i="3" s="1"/>
  <c r="O21" i="13"/>
  <c r="N19" i="11"/>
  <c r="N19" i="10"/>
  <c r="N19" i="8"/>
  <c r="O19" i="7"/>
  <c r="N22" i="7"/>
  <c r="O22" i="7" s="1"/>
  <c r="T20" i="3"/>
  <c r="AF29" i="3"/>
  <c r="AF30" i="3"/>
  <c r="AF32" i="3"/>
  <c r="Z34" i="3"/>
  <c r="AF31" i="10" l="1"/>
  <c r="AF34" i="11"/>
  <c r="AF36" i="21"/>
  <c r="AF39" i="21" s="1"/>
  <c r="AF33" i="20"/>
  <c r="AF35" i="20"/>
  <c r="AF34" i="19"/>
  <c r="AF37" i="19" s="1"/>
  <c r="AC31" i="3"/>
  <c r="AF50" i="18"/>
  <c r="AF51" i="18"/>
  <c r="AF26" i="17"/>
  <c r="AF25" i="17"/>
  <c r="AF28" i="17" s="1"/>
  <c r="Z29" i="3"/>
  <c r="AC29" i="3"/>
  <c r="T29" i="3"/>
  <c r="AF35" i="16"/>
  <c r="AF34" i="16"/>
  <c r="AF37" i="15"/>
  <c r="AF38" i="15"/>
  <c r="AF27" i="3"/>
  <c r="AF33" i="14"/>
  <c r="AF34" i="14"/>
  <c r="AC27" i="3"/>
  <c r="Z27" i="3"/>
  <c r="AC26" i="3"/>
  <c r="W26" i="3"/>
  <c r="Z26" i="3"/>
  <c r="AF29" i="13"/>
  <c r="AF35" i="12"/>
  <c r="Z25" i="3"/>
  <c r="W25" i="3"/>
  <c r="T25" i="3"/>
  <c r="AF34" i="12"/>
  <c r="AF37" i="12" s="1"/>
  <c r="T23" i="3"/>
  <c r="W23" i="3"/>
  <c r="AF41" i="9"/>
  <c r="AF44" i="9" s="1"/>
  <c r="T22" i="3"/>
  <c r="AF37" i="8"/>
  <c r="AF40" i="8" s="1"/>
  <c r="W21" i="3"/>
  <c r="AF33" i="7"/>
  <c r="AC25" i="3"/>
  <c r="AF36" i="3"/>
  <c r="T36" i="3"/>
  <c r="AC34" i="3"/>
  <c r="AC33" i="3"/>
  <c r="AG33" i="3" s="1"/>
  <c r="W32" i="3"/>
  <c r="AC32" i="3"/>
  <c r="O31" i="19"/>
  <c r="P32" i="3" s="1"/>
  <c r="T32" i="3"/>
  <c r="Z32" i="3"/>
  <c r="AF31" i="3"/>
  <c r="Z31" i="3"/>
  <c r="AC28" i="3"/>
  <c r="O34" i="15"/>
  <c r="W28" i="3"/>
  <c r="T27" i="3"/>
  <c r="K26" i="13"/>
  <c r="AF25" i="3"/>
  <c r="Z23" i="3"/>
  <c r="AF22" i="3"/>
  <c r="AC22" i="3"/>
  <c r="O38" i="9"/>
  <c r="P22" i="3" s="1"/>
  <c r="AC21" i="3"/>
  <c r="Z20" i="3"/>
  <c r="AC30" i="3"/>
  <c r="W29" i="3"/>
  <c r="AC36" i="3"/>
  <c r="Z30" i="3"/>
  <c r="T35" i="3"/>
  <c r="AC35" i="3"/>
  <c r="T31" i="3"/>
  <c r="AF28" i="3"/>
  <c r="AF35" i="3"/>
  <c r="Z35" i="3"/>
  <c r="N19" i="23"/>
  <c r="W36" i="3"/>
  <c r="N29" i="20"/>
  <c r="O33" i="3" s="1"/>
  <c r="O31" i="12"/>
  <c r="K31" i="12"/>
  <c r="T34" i="3"/>
  <c r="W34" i="3"/>
  <c r="AF31" i="19"/>
  <c r="W31" i="3"/>
  <c r="O30" i="14"/>
  <c r="W27" i="3"/>
  <c r="AF30" i="14"/>
  <c r="N38" i="9"/>
  <c r="O22" i="3" s="1"/>
  <c r="W20" i="3"/>
  <c r="AG20" i="3" s="1"/>
  <c r="AF33" i="22"/>
  <c r="I31" i="16"/>
  <c r="K20" i="16"/>
  <c r="O29" i="20"/>
  <c r="O48" i="18"/>
  <c r="AF22" i="17"/>
  <c r="AF30" i="23"/>
  <c r="AF29" i="20"/>
  <c r="AF48" i="18"/>
  <c r="N22" i="17"/>
  <c r="O30" i="3" s="1"/>
  <c r="O22" i="17"/>
  <c r="AF33" i="21"/>
  <c r="AF31" i="16"/>
  <c r="AF34" i="15"/>
  <c r="N34" i="15"/>
  <c r="O28" i="3" s="1"/>
  <c r="AF26" i="13"/>
  <c r="N26" i="13"/>
  <c r="O26" i="3" s="1"/>
  <c r="O26" i="13"/>
  <c r="AF31" i="12"/>
  <c r="N31" i="12"/>
  <c r="O25" i="3" s="1"/>
  <c r="AG24" i="3"/>
  <c r="AF28" i="11"/>
  <c r="AF25" i="10"/>
  <c r="AF38" i="9"/>
  <c r="AF34" i="8"/>
  <c r="AF27" i="7"/>
  <c r="N27" i="7"/>
  <c r="O20" i="3" s="1"/>
  <c r="N30" i="23"/>
  <c r="O36" i="3" s="1"/>
  <c r="O19" i="23"/>
  <c r="O30" i="23" s="1"/>
  <c r="P36" i="3" s="1"/>
  <c r="N33" i="22"/>
  <c r="O35" i="3" s="1"/>
  <c r="O28" i="22"/>
  <c r="O33" i="22" s="1"/>
  <c r="P35" i="3" s="1"/>
  <c r="O19" i="21"/>
  <c r="O33" i="21" s="1"/>
  <c r="P34" i="3" s="1"/>
  <c r="N33" i="21"/>
  <c r="O34" i="3" s="1"/>
  <c r="O19" i="11"/>
  <c r="O28" i="11" s="1"/>
  <c r="P24" i="3" s="1"/>
  <c r="N28" i="11"/>
  <c r="O24" i="3" s="1"/>
  <c r="O19" i="10"/>
  <c r="O25" i="10" s="1"/>
  <c r="P23" i="3" s="1"/>
  <c r="N25" i="10"/>
  <c r="O23" i="3" s="1"/>
  <c r="O19" i="8"/>
  <c r="O34" i="8" s="1"/>
  <c r="P21" i="3" s="1"/>
  <c r="N34" i="8"/>
  <c r="O21" i="3" s="1"/>
  <c r="O27" i="7"/>
  <c r="P20" i="3" s="1"/>
  <c r="AF32" i="13" l="1"/>
  <c r="AG26" i="3"/>
  <c r="AG25" i="3"/>
  <c r="AG23" i="3"/>
  <c r="AG32" i="3"/>
  <c r="AF52" i="18"/>
  <c r="P31" i="3"/>
  <c r="O53" i="18"/>
  <c r="P30" i="3"/>
  <c r="O30" i="17"/>
  <c r="AG30" i="3"/>
  <c r="AG29" i="3"/>
  <c r="AF37" i="16"/>
  <c r="AF40" i="15"/>
  <c r="AG28" i="3"/>
  <c r="P28" i="3"/>
  <c r="O42" i="15"/>
  <c r="AF36" i="14"/>
  <c r="P27" i="3"/>
  <c r="O38" i="14"/>
  <c r="P26" i="3"/>
  <c r="O34" i="13"/>
  <c r="P25" i="3"/>
  <c r="O39" i="12"/>
  <c r="AG22" i="3"/>
  <c r="AG21" i="3"/>
  <c r="P33" i="3"/>
  <c r="AG36" i="3"/>
  <c r="AG35" i="3"/>
  <c r="AG27" i="3"/>
  <c r="AG31" i="3"/>
  <c r="AG34" i="3"/>
  <c r="N20" i="16"/>
  <c r="K31" i="16"/>
  <c r="N31" i="16" l="1"/>
  <c r="O29" i="3" s="1"/>
  <c r="O20" i="16"/>
  <c r="O31" i="16" s="1"/>
  <c r="E37" i="4"/>
  <c r="T37" i="4"/>
  <c r="U37" i="4"/>
  <c r="V19" i="3" s="1"/>
  <c r="W37" i="4"/>
  <c r="X37" i="4"/>
  <c r="Y19" i="3" s="1"/>
  <c r="Z37" i="4"/>
  <c r="AA37" i="4"/>
  <c r="AC37" i="4"/>
  <c r="AD37" i="4"/>
  <c r="AE19" i="3" s="1"/>
  <c r="R37" i="4"/>
  <c r="Q37" i="4"/>
  <c r="R19" i="3" s="1"/>
  <c r="AE19" i="4"/>
  <c r="AB19" i="4"/>
  <c r="Y19" i="4"/>
  <c r="V19" i="4"/>
  <c r="S19" i="4"/>
  <c r="M37" i="4"/>
  <c r="N19" i="3" s="1"/>
  <c r="N39" i="3" s="1"/>
  <c r="G19" i="4"/>
  <c r="O16" i="4"/>
  <c r="P29" i="3" l="1"/>
  <c r="O39" i="16"/>
  <c r="O43" i="4"/>
  <c r="Q40" i="4"/>
  <c r="T41" i="4"/>
  <c r="AC41" i="4"/>
  <c r="O34" i="4"/>
  <c r="O23" i="4"/>
  <c r="O20" i="4"/>
  <c r="O30" i="4"/>
  <c r="O24" i="4"/>
  <c r="O22" i="4"/>
  <c r="O31" i="4"/>
  <c r="O29" i="4"/>
  <c r="O26" i="4"/>
  <c r="O33" i="4"/>
  <c r="O21" i="4"/>
  <c r="O27" i="4"/>
  <c r="O32" i="4"/>
  <c r="O28" i="4"/>
  <c r="O25" i="4"/>
  <c r="Z41" i="4"/>
  <c r="AB19" i="3"/>
  <c r="W41" i="4"/>
  <c r="Z40" i="4"/>
  <c r="AA19" i="3"/>
  <c r="W40" i="4"/>
  <c r="X19" i="3"/>
  <c r="Z19" i="3" s="1"/>
  <c r="Q41" i="4"/>
  <c r="S19" i="3"/>
  <c r="T19" i="3" s="1"/>
  <c r="T40" i="4"/>
  <c r="U19" i="3"/>
  <c r="W19" i="3" s="1"/>
  <c r="AC40" i="4"/>
  <c r="AD19" i="3"/>
  <c r="AF19" i="3" s="1"/>
  <c r="G37" i="4"/>
  <c r="AF19" i="4"/>
  <c r="AF41" i="4" l="1"/>
  <c r="AF40" i="4"/>
  <c r="AC19" i="3"/>
  <c r="AF37" i="4"/>
  <c r="AF43" i="4" l="1"/>
  <c r="P16" i="3"/>
  <c r="AE39" i="3"/>
  <c r="AD43" i="3" s="1"/>
  <c r="AD39" i="3"/>
  <c r="AD42" i="3" s="1"/>
  <c r="AB39" i="3"/>
  <c r="AA43" i="3" s="1"/>
  <c r="AA39" i="3"/>
  <c r="AA42" i="3" s="1"/>
  <c r="Y39" i="3"/>
  <c r="X43" i="3" s="1"/>
  <c r="X39" i="3"/>
  <c r="X42" i="3" s="1"/>
  <c r="V39" i="3"/>
  <c r="U43" i="3" s="1"/>
  <c r="U39" i="3"/>
  <c r="U42" i="3" s="1"/>
  <c r="S39" i="3"/>
  <c r="R39" i="3"/>
  <c r="R42" i="3" s="1"/>
  <c r="E39" i="3"/>
  <c r="E16" i="3" s="1"/>
  <c r="AG42" i="3" l="1"/>
  <c r="P46" i="3"/>
  <c r="R43" i="3"/>
  <c r="AG43" i="3" s="1"/>
  <c r="G36" i="3"/>
  <c r="J36" i="3" s="1"/>
  <c r="L36" i="3" s="1"/>
  <c r="G26" i="3"/>
  <c r="J26" i="3" s="1"/>
  <c r="L26" i="3" s="1"/>
  <c r="G34" i="3"/>
  <c r="J34" i="3" s="1"/>
  <c r="L34" i="3" s="1"/>
  <c r="G25" i="3"/>
  <c r="J25" i="3" s="1"/>
  <c r="L25" i="3" s="1"/>
  <c r="G19" i="3"/>
  <c r="J19" i="3" s="1"/>
  <c r="L19" i="3" s="1"/>
  <c r="G27" i="3"/>
  <c r="J27" i="3" s="1"/>
  <c r="L27" i="3" s="1"/>
  <c r="G35" i="3"/>
  <c r="J35" i="3" s="1"/>
  <c r="L35" i="3" s="1"/>
  <c r="G20" i="3"/>
  <c r="J20" i="3" s="1"/>
  <c r="L20" i="3" s="1"/>
  <c r="G28" i="3"/>
  <c r="J28" i="3" s="1"/>
  <c r="L28" i="3" s="1"/>
  <c r="G22" i="3"/>
  <c r="J22" i="3" s="1"/>
  <c r="L22" i="3" s="1"/>
  <c r="G31" i="3"/>
  <c r="J31" i="3" s="1"/>
  <c r="L31" i="3" s="1"/>
  <c r="G32" i="3"/>
  <c r="J32" i="3" s="1"/>
  <c r="L32" i="3" s="1"/>
  <c r="G21" i="3"/>
  <c r="J21" i="3" s="1"/>
  <c r="L21" i="3" s="1"/>
  <c r="G29" i="3"/>
  <c r="J29" i="3" s="1"/>
  <c r="L29" i="3" s="1"/>
  <c r="G30" i="3"/>
  <c r="J30" i="3" s="1"/>
  <c r="L30" i="3" s="1"/>
  <c r="G23" i="3"/>
  <c r="J23" i="3" s="1"/>
  <c r="L23" i="3" s="1"/>
  <c r="G24" i="3"/>
  <c r="J24" i="3" s="1"/>
  <c r="L24" i="3" s="1"/>
  <c r="G33" i="3"/>
  <c r="J33" i="3" s="1"/>
  <c r="L33" i="3" s="1"/>
  <c r="AG19" i="3"/>
  <c r="AG45" i="3" l="1"/>
  <c r="G39" i="3"/>
  <c r="J39" i="3"/>
  <c r="AG39" i="3"/>
  <c r="L39" i="3" l="1"/>
  <c r="I19" i="4" l="1"/>
  <c r="I37" i="4" l="1"/>
  <c r="K19" i="4"/>
  <c r="N19" i="4" s="1"/>
  <c r="O19" i="4" s="1"/>
  <c r="O37" i="4" s="1"/>
  <c r="P19" i="3" l="1"/>
  <c r="P39" i="3" s="1"/>
  <c r="P47" i="3" s="1"/>
  <c r="O44" i="4"/>
  <c r="N37" i="4"/>
  <c r="O19" i="3" s="1"/>
  <c r="O39" i="3" s="1"/>
  <c r="K37" i="4"/>
</calcChain>
</file>

<file path=xl/sharedStrings.xml><?xml version="1.0" encoding="utf-8"?>
<sst xmlns="http://schemas.openxmlformats.org/spreadsheetml/2006/main" count="2628" uniqueCount="307">
  <si>
    <t>Fahrzeuge</t>
  </si>
  <si>
    <t>in 2030</t>
  </si>
  <si>
    <t>kWh</t>
  </si>
  <si>
    <t>11 kW</t>
  </si>
  <si>
    <t>22 kW</t>
  </si>
  <si>
    <t>50 kW</t>
  </si>
  <si>
    <t>60 min</t>
  </si>
  <si>
    <t>30 min</t>
  </si>
  <si>
    <t>120 min</t>
  </si>
  <si>
    <t>km/d</t>
  </si>
  <si>
    <t>NLP</t>
  </si>
  <si>
    <t>SLP</t>
  </si>
  <si>
    <t>LIS - Ladeleistung + Ladedauer</t>
  </si>
  <si>
    <t>75 kW</t>
  </si>
  <si>
    <t>Eingabefelder</t>
  </si>
  <si>
    <t>E-Quote</t>
  </si>
  <si>
    <t>Ladepunkte</t>
  </si>
  <si>
    <t>pro LP/d</t>
  </si>
  <si>
    <t>0,5 NLP</t>
  </si>
  <si>
    <t>pro LP/Tag</t>
  </si>
  <si>
    <t>Ortsteil</t>
  </si>
  <si>
    <t>15 min</t>
  </si>
  <si>
    <t>150 kW</t>
  </si>
  <si>
    <t>vorh.</t>
  </si>
  <si>
    <t>bis</t>
  </si>
  <si>
    <t xml:space="preserve"> x 50 kW</t>
  </si>
  <si>
    <t xml:space="preserve"> x 22 kW</t>
  </si>
  <si>
    <t xml:space="preserve"> x 11 kW</t>
  </si>
  <si>
    <t xml:space="preserve"> x 75 kW</t>
  </si>
  <si>
    <t xml:space="preserve"> x 150 kW</t>
  </si>
  <si>
    <t>% - Anteil</t>
  </si>
  <si>
    <t>[kWh/d]</t>
  </si>
  <si>
    <t>Aufbau</t>
  </si>
  <si>
    <t>Bestand</t>
  </si>
  <si>
    <t>Einwohnerzahl</t>
  </si>
  <si>
    <t xml:space="preserve">Anteiliger Faktor </t>
  </si>
  <si>
    <t xml:space="preserve">E-Pkw mit öffentl. </t>
  </si>
  <si>
    <t>Ladebedarf in 2030</t>
  </si>
  <si>
    <t>Gesamt</t>
  </si>
  <si>
    <t xml:space="preserve">von </t>
  </si>
  <si>
    <t>Prozent</t>
  </si>
  <si>
    <t>in Prozent</t>
  </si>
  <si>
    <t>benötigte Ladekapazität</t>
  </si>
  <si>
    <t>im öffentl. Raum in 2030</t>
  </si>
  <si>
    <t>Bezugsjahr 2019</t>
  </si>
  <si>
    <t>öffentl. Laden</t>
  </si>
  <si>
    <t>G</t>
  </si>
  <si>
    <t>S</t>
  </si>
  <si>
    <t>SG</t>
  </si>
  <si>
    <t>bereitgestellte Ladekapazität</t>
  </si>
  <si>
    <t>48% THG-Red.</t>
  </si>
  <si>
    <t>aus Einzelblättern</t>
  </si>
  <si>
    <t>im Schnitt</t>
  </si>
  <si>
    <t>Borsum</t>
  </si>
  <si>
    <t>OT</t>
  </si>
  <si>
    <t>kWh bei</t>
  </si>
  <si>
    <t>Algermissen</t>
  </si>
  <si>
    <t>Bad Salzdetfurth</t>
  </si>
  <si>
    <t>Alfeld (Leine)</t>
  </si>
  <si>
    <t>Bockenem</t>
  </si>
  <si>
    <t>Diekholzen</t>
  </si>
  <si>
    <t>Elze</t>
  </si>
  <si>
    <t>Freden (Leine)</t>
  </si>
  <si>
    <t>Giesen</t>
  </si>
  <si>
    <t>Harsum</t>
  </si>
  <si>
    <t>Hildesheim</t>
  </si>
  <si>
    <t>Holle</t>
  </si>
  <si>
    <t>Lamspringe</t>
  </si>
  <si>
    <t>Leinebergland</t>
  </si>
  <si>
    <t>Nordstemmen</t>
  </si>
  <si>
    <t>Sarstedt</t>
  </si>
  <si>
    <t>Schellerten</t>
  </si>
  <si>
    <t>Sibbesse</t>
  </si>
  <si>
    <t>Söhlde</t>
  </si>
  <si>
    <t>Landkreis Hildesheim - Gesamtübersicht</t>
  </si>
  <si>
    <t>Landkreis Hildesheim - Gemeinde Algermissen</t>
  </si>
  <si>
    <t>Landkreis Hildesheim - Stadt Bockenem</t>
  </si>
  <si>
    <t>Landkreis Hildesheim - Gemeinde Diekholzen</t>
  </si>
  <si>
    <t>Landkreis Hildesheim - Stadt Elze</t>
  </si>
  <si>
    <t>Landkreis Hildesheim - Gemeinde Freden (Leine)</t>
  </si>
  <si>
    <t>Landkreis Hildesheim - Gemeinde Giesen</t>
  </si>
  <si>
    <t>Landkreis Hildesheim - Gemeinde Harsum</t>
  </si>
  <si>
    <t>Landkreis Hildesheim - Stadt Hildesheim</t>
  </si>
  <si>
    <t>Landkreis Hildesheim - Gemeinde Holle</t>
  </si>
  <si>
    <t>Landkreis Hildesheim - Gemeinde Lamspringe</t>
  </si>
  <si>
    <t>Landkreis Hildesheim - Samtgemeinde Leinebergland</t>
  </si>
  <si>
    <t>Landkreis Hildesheim - Gemeinde Nordstemmen</t>
  </si>
  <si>
    <t>Landkreis Hildesheim - Stadt Sarstedt</t>
  </si>
  <si>
    <t>Landkreis Hildesheim - Gemeinde Schellerten</t>
  </si>
  <si>
    <t>Landkreis Hildesheim - Gemeinde Sibbesse</t>
  </si>
  <si>
    <t>Landkreis Hildesheim - Gemeinde Söhlde</t>
  </si>
  <si>
    <t>Bledeln</t>
  </si>
  <si>
    <t>Lühnde</t>
  </si>
  <si>
    <t>Ummeln</t>
  </si>
  <si>
    <t>Wätzum</t>
  </si>
  <si>
    <t>Bodenburg</t>
  </si>
  <si>
    <t>Breinum</t>
  </si>
  <si>
    <t>Detfurth</t>
  </si>
  <si>
    <t>Groß Düngen</t>
  </si>
  <si>
    <t>Heinde</t>
  </si>
  <si>
    <t>Klein Düngen</t>
  </si>
  <si>
    <t>Hockeln</t>
  </si>
  <si>
    <t>Lechstedt</t>
  </si>
  <si>
    <t>Listringen</t>
  </si>
  <si>
    <t>Östrum</t>
  </si>
  <si>
    <t>Wehrstedt</t>
  </si>
  <si>
    <t>Wesseln</t>
  </si>
  <si>
    <t>Bönnien</t>
  </si>
  <si>
    <t>Bornum am Harz</t>
  </si>
  <si>
    <t>Bültum</t>
  </si>
  <si>
    <t>Groß Ilde und Klein Ilde</t>
  </si>
  <si>
    <t>Hary</t>
  </si>
  <si>
    <t>Jerze</t>
  </si>
  <si>
    <t>Königsdahlum</t>
  </si>
  <si>
    <t>Mahlum</t>
  </si>
  <si>
    <t>Nette</t>
  </si>
  <si>
    <t>Ortshausen</t>
  </si>
  <si>
    <t>Schlewecke</t>
  </si>
  <si>
    <t>Störy</t>
  </si>
  <si>
    <t>Upstedt</t>
  </si>
  <si>
    <t>Volkersheim</t>
  </si>
  <si>
    <t xml:space="preserve">Werder </t>
  </si>
  <si>
    <t>Wohlenhausen</t>
  </si>
  <si>
    <t>Barienrode</t>
  </si>
  <si>
    <t>Söhre</t>
  </si>
  <si>
    <t>Egenstedt</t>
  </si>
  <si>
    <t>Esbeck</t>
  </si>
  <si>
    <t>Mehle</t>
  </si>
  <si>
    <t>Sehlde</t>
  </si>
  <si>
    <t>Sorsum</t>
  </si>
  <si>
    <t>Wittenburg</t>
  </si>
  <si>
    <t>Wülfingen</t>
  </si>
  <si>
    <t>Adlum</t>
  </si>
  <si>
    <t>Asel</t>
  </si>
  <si>
    <t>Hönnersum</t>
  </si>
  <si>
    <t>Hüddessum</t>
  </si>
  <si>
    <t>Klein Förste</t>
  </si>
  <si>
    <t>Machtsum</t>
  </si>
  <si>
    <t>Rautenberg</t>
  </si>
  <si>
    <t>Stadtmitte Neustadt</t>
  </si>
  <si>
    <t>Oststadt Stadtfeld</t>
  </si>
  <si>
    <t>Nordstadt Steuerwald</t>
  </si>
  <si>
    <t>Marienburger Höhe Galgenberg</t>
  </si>
  <si>
    <t>Moritzberg Bockfeld</t>
  </si>
  <si>
    <t>Achtum-Uppen</t>
  </si>
  <si>
    <t>Bavenstedt</t>
  </si>
  <si>
    <t>Drispenstedt</t>
  </si>
  <si>
    <t>Einum</t>
  </si>
  <si>
    <t>Itzum - Marienburg</t>
  </si>
  <si>
    <t>Himmelsthür</t>
  </si>
  <si>
    <t>Neuhof, Hildesheimer Wald, Marienrode</t>
  </si>
  <si>
    <t>Ochtersum</t>
  </si>
  <si>
    <t>Derneburg</t>
  </si>
  <si>
    <t>Grasdorf</t>
  </si>
  <si>
    <t>Hackenstedt</t>
  </si>
  <si>
    <t>Heersum</t>
  </si>
  <si>
    <t>Henneckenrode</t>
  </si>
  <si>
    <t>Luttrum</t>
  </si>
  <si>
    <t>Sillium</t>
  </si>
  <si>
    <t>Sottrum</t>
  </si>
  <si>
    <t>Söder</t>
  </si>
  <si>
    <t>Stadt Gronau</t>
  </si>
  <si>
    <t>Banteln</t>
  </si>
  <si>
    <t>Barfelde</t>
  </si>
  <si>
    <t>Betheln</t>
  </si>
  <si>
    <t>Brüggen</t>
  </si>
  <si>
    <t>Dötzum</t>
  </si>
  <si>
    <t>Eddinghausen</t>
  </si>
  <si>
    <t>Eitzum</t>
  </si>
  <si>
    <t>Haus Escherde</t>
  </si>
  <si>
    <t>Heinum</t>
  </si>
  <si>
    <t>Nienstedt</t>
  </si>
  <si>
    <t>Rheden</t>
  </si>
  <si>
    <t>Wallenstedt</t>
  </si>
  <si>
    <t>Eime</t>
  </si>
  <si>
    <t>Deilmissen</t>
  </si>
  <si>
    <t>Deinsen</t>
  </si>
  <si>
    <t>Dunsen</t>
  </si>
  <si>
    <t>Heinsen</t>
  </si>
  <si>
    <t>Duingen</t>
  </si>
  <si>
    <t>Cappellenhagen</t>
  </si>
  <si>
    <t>Coppengrave</t>
  </si>
  <si>
    <t>Fölziehausen</t>
  </si>
  <si>
    <t>Hoyershausen</t>
  </si>
  <si>
    <t>Lübbrechtsen</t>
  </si>
  <si>
    <t>Marienhagen</t>
  </si>
  <si>
    <t>Rott</t>
  </si>
  <si>
    <t>Weenzen</t>
  </si>
  <si>
    <t>Barnten</t>
  </si>
  <si>
    <t>Burgstemmen</t>
  </si>
  <si>
    <t>Groß Escherde</t>
  </si>
  <si>
    <t>Hallerburg</t>
  </si>
  <si>
    <t>Heyersum</t>
  </si>
  <si>
    <t>Klein Escherde</t>
  </si>
  <si>
    <t>Mahlerten</t>
  </si>
  <si>
    <t>Rössing</t>
  </si>
  <si>
    <t>Ahstedt</t>
  </si>
  <si>
    <t>Bettmar</t>
  </si>
  <si>
    <t>Dingelbe</t>
  </si>
  <si>
    <t>Dinklar</t>
  </si>
  <si>
    <t>Farmsen</t>
  </si>
  <si>
    <t>Garmissen-Garbolzum</t>
  </si>
  <si>
    <t>Kemme</t>
  </si>
  <si>
    <t>Oedelum</t>
  </si>
  <si>
    <t>Ottbergen</t>
  </si>
  <si>
    <t>Wendhausen</t>
  </si>
  <si>
    <t>Wöhle</t>
  </si>
  <si>
    <t>Adenstedt</t>
  </si>
  <si>
    <t>Almstedt</t>
  </si>
  <si>
    <t>Eberholzen</t>
  </si>
  <si>
    <t>Grafelde</t>
  </si>
  <si>
    <t>Hönze</t>
  </si>
  <si>
    <t>Möllensen</t>
  </si>
  <si>
    <t>Petze</t>
  </si>
  <si>
    <t>Segeste</t>
  </si>
  <si>
    <t>Sellenstedt</t>
  </si>
  <si>
    <t>Westfeld</t>
  </si>
  <si>
    <t>Wrisbergholzen</t>
  </si>
  <si>
    <t>Everode</t>
  </si>
  <si>
    <t>Freden</t>
  </si>
  <si>
    <t>Meimershausen</t>
  </si>
  <si>
    <t>Eyershausen</t>
  </si>
  <si>
    <t>Ohlenrode</t>
  </si>
  <si>
    <t>Wetteborn</t>
  </si>
  <si>
    <t>Winzenburg</t>
  </si>
  <si>
    <t>Westenberg</t>
  </si>
  <si>
    <t>Schildhorst</t>
  </si>
  <si>
    <t>Klump</t>
  </si>
  <si>
    <t>Bettrum</t>
  </si>
  <si>
    <t>Feldbergen</t>
  </si>
  <si>
    <t>Groß Himstedt</t>
  </si>
  <si>
    <t>Hoheneggelsen</t>
  </si>
  <si>
    <t>Klein Himstedt</t>
  </si>
  <si>
    <t>Mölme</t>
  </si>
  <si>
    <t>Nettlingen</t>
  </si>
  <si>
    <t>Steinbrück</t>
  </si>
  <si>
    <t>Ahrbergen</t>
  </si>
  <si>
    <t>Emmerke</t>
  </si>
  <si>
    <t>Groß Förste</t>
  </si>
  <si>
    <t>Hasede</t>
  </si>
  <si>
    <t>Alfeld (Leine) - Hauptort</t>
  </si>
  <si>
    <t>Brunkensen</t>
  </si>
  <si>
    <t>Dehnsen</t>
  </si>
  <si>
    <t>Eimsen</t>
  </si>
  <si>
    <t>Föhrste</t>
  </si>
  <si>
    <t>Gerzen</t>
  </si>
  <si>
    <t>Hörsum</t>
  </si>
  <si>
    <t>Imsen</t>
  </si>
  <si>
    <t>Langenholzen</t>
  </si>
  <si>
    <t>Limmer</t>
  </si>
  <si>
    <t>Lütgenholzen</t>
  </si>
  <si>
    <t>Röllinghausen</t>
  </si>
  <si>
    <t>Sack</t>
  </si>
  <si>
    <t>Warzen</t>
  </si>
  <si>
    <t>Wettensen</t>
  </si>
  <si>
    <t>Wispenstein</t>
  </si>
  <si>
    <t>Gr. Lobke</t>
  </si>
  <si>
    <t>Zusammenarbeit für Ladeinfrastrukturkonzepte im Land Niedersachsen</t>
  </si>
  <si>
    <t>Anlage 2: LISA-Tabellen*</t>
  </si>
  <si>
    <t>Berechnungsmethode nach Werner Possler und Shivam Tokhi</t>
  </si>
  <si>
    <t>Berechnung des Ladebedarfs in kWh im Jahr 2030 nach kommunalen Einheiten</t>
  </si>
  <si>
    <t>* LISA steht für Ladeinfrastrukturausbau</t>
  </si>
  <si>
    <t>** Annahmen: Fahrleistung durchschnittl. 50 km/d und Verbrauch beim E-Pkw = 20 kWh / 100 km</t>
  </si>
  <si>
    <t>Durch derzeitigen Bestand gedeckte Ladekapazität</t>
  </si>
  <si>
    <t>%</t>
  </si>
  <si>
    <t>Weiterführende Erklärung:</t>
  </si>
  <si>
    <t>Anteiliger Faktor öffentliches Laden</t>
  </si>
  <si>
    <t>Einwohnerzahl von</t>
  </si>
  <si>
    <t>bei</t>
  </si>
  <si>
    <t>-</t>
  </si>
  <si>
    <t xml:space="preserve">Die Faktoren werden auf den Kommunalblättern angewandt. </t>
  </si>
  <si>
    <t>Das Landkreisblatt zeigt jeweils die in den Kommunalblättern aggregierten Faktoren.</t>
  </si>
  <si>
    <t>1 x</t>
  </si>
  <si>
    <t>AC - Typ 2</t>
  </si>
  <si>
    <t>=</t>
  </si>
  <si>
    <t>44 kWh</t>
  </si>
  <si>
    <t>88 kWh</t>
  </si>
  <si>
    <t>DC - CCS</t>
  </si>
  <si>
    <t>200 kWh</t>
  </si>
  <si>
    <t>225 kWh</t>
  </si>
  <si>
    <t>HPC - CCS</t>
  </si>
  <si>
    <t>300 kWh</t>
  </si>
  <si>
    <t>Beispielrechnung für bereitgestellte Ladekapazität (abgegebene Energiemenge)</t>
  </si>
  <si>
    <t xml:space="preserve">  1 x 22 kW x 2 h x 2 Pkw pro LP/d = 88 kWh</t>
  </si>
  <si>
    <t>je LP pro Tag</t>
  </si>
  <si>
    <t xml:space="preserve">              Ladeinfrastrukturkonzept für den Landkreis Hildesheim und die kreisangehörigen Kommunen</t>
  </si>
  <si>
    <t xml:space="preserve">                 Ladeinfrastrukturkonzept für den Landkreis Hildesheim und die kreisangehörigen Kommunen</t>
  </si>
  <si>
    <t xml:space="preserve">                      Ladeinfrastrukturkonzept für den Landkreis Hildesheim und die kreisangehörigen Kommunen</t>
  </si>
  <si>
    <t>Landkreis Hildesheim - Stadt Alfeld (Leine) - Hauptort</t>
  </si>
  <si>
    <t>Landkreis Hildesheim - Stadt Bad Salzetfurth</t>
  </si>
  <si>
    <t xml:space="preserve">            Ladeinfrastrukturkonzept für den Landkreis Hildesheim und die kreisangehörigen Kommunen</t>
  </si>
  <si>
    <t xml:space="preserve">             Ladeinfrastrukturkonzept für den Landkreis Hildesheim und die kreisangehörigen Kommunen</t>
  </si>
  <si>
    <t xml:space="preserve">           Ladeinfrastrukturkonzept für den Landkreis Hildesheim und die kreisangehörigen Kommunen</t>
  </si>
  <si>
    <t xml:space="preserve">          Ladeinfrastrukturkonzept für den Landkreis Hildesheim und die kreisangehörigen Kommunen</t>
  </si>
  <si>
    <t xml:space="preserve">                  Ladeinfrastrukturkonzept für den Landkreis Hildesheim und die kreisangehörigen Kommunen</t>
  </si>
  <si>
    <t xml:space="preserve">                     Ladeinfrastrukturkonzept für den Landkreis Hildesheim und die kreisangehörigen Kommunen</t>
  </si>
  <si>
    <t>Total:</t>
  </si>
  <si>
    <t>kW</t>
  </si>
  <si>
    <t>Gesamte Ladeleistung:</t>
  </si>
  <si>
    <t>Kernstadt</t>
  </si>
  <si>
    <t>Giften</t>
  </si>
  <si>
    <t>Gödringen</t>
  </si>
  <si>
    <t>Heisede</t>
  </si>
  <si>
    <t>Hotteln</t>
  </si>
  <si>
    <t>Ruthe</t>
  </si>
  <si>
    <t>Schliekum</t>
  </si>
  <si>
    <t>Adensen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</si>
</sst>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NDSFrutiger 45 Light"/>
    </font>
    <font>
      <b/>
      <sz val="16"/>
      <color theme="0"/>
      <name val="NDSFrutiger 45 Light"/>
    </font>
    <font>
      <b/>
      <sz val="11"/>
      <color theme="1"/>
      <name val="NDSFrutiger 45 Light"/>
    </font>
    <font>
      <sz val="11"/>
      <color theme="0"/>
      <name val="NDSFrutiger 45 Light"/>
    </font>
    <font>
      <i/>
      <sz val="11"/>
      <color theme="0"/>
      <name val="NDSFrutiger 45 Light"/>
    </font>
    <font>
      <i/>
      <sz val="11"/>
      <color theme="1"/>
      <name val="NDSFrutiger 45 Light"/>
    </font>
    <font>
      <b/>
      <sz val="11"/>
      <color rgb="FFFF0000"/>
      <name val="NDSFrutiger 45 Light"/>
    </font>
    <font>
      <sz val="12"/>
      <color theme="1"/>
      <name val="NDSFrutiger 45 Light"/>
    </font>
    <font>
      <b/>
      <sz val="12"/>
      <color theme="1"/>
      <name val="NDSFrutiger 45 Light"/>
    </font>
    <font>
      <sz val="14"/>
      <color theme="1"/>
      <name val="NDSFrutiger 45 Light"/>
    </font>
    <font>
      <b/>
      <sz val="14"/>
      <color theme="1"/>
      <name val="NDSFrutiger 45 Light"/>
    </font>
    <font>
      <b/>
      <sz val="14"/>
      <color rgb="FFFF0000"/>
      <name val="NDSFrutiger 45 Light"/>
    </font>
    <font>
      <b/>
      <sz val="16"/>
      <name val="NDSFrutiger 45 Light"/>
    </font>
    <font>
      <sz val="10"/>
      <color theme="1"/>
      <name val="NDSFrutiger 45 Light"/>
    </font>
    <font>
      <i/>
      <sz val="12"/>
      <color theme="1"/>
      <name val="NDSFrutiger 45 Light"/>
    </font>
    <font>
      <b/>
      <sz val="20"/>
      <color theme="1"/>
      <name val="NDSFrutiger 45 Light"/>
    </font>
    <font>
      <b/>
      <u/>
      <sz val="11"/>
      <color theme="1"/>
      <name val="NDSFrutiger 45 Light"/>
    </font>
    <font>
      <b/>
      <sz val="32"/>
      <color theme="1"/>
      <name val="NDSFrutiger 45 Light"/>
    </font>
    <font>
      <b/>
      <sz val="26"/>
      <color theme="0"/>
      <name val="NDSFrutiger 45 Light"/>
    </font>
    <font>
      <b/>
      <sz val="26"/>
      <color theme="1"/>
      <name val="NDSFrutiger 45 Light"/>
    </font>
    <font>
      <sz val="11"/>
      <name val="NDSFrutiger 45 Light"/>
    </font>
    <font>
      <b/>
      <sz val="11"/>
      <color theme="0"/>
      <name val="NDSFrutiger 45 Light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0003C"/>
        <bgColor indexed="64"/>
      </patternFill>
    </fill>
    <fill>
      <patternFill patternType="solid">
        <fgColor rgb="FF86BC22"/>
        <bgColor indexed="64"/>
      </patternFill>
    </fill>
    <fill>
      <patternFill patternType="solid">
        <fgColor rgb="FFBCE1F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Alignment="1"/>
    <xf numFmtId="0" fontId="1" fillId="4" borderId="0" xfId="0" applyFont="1" applyFill="1" applyBorder="1"/>
    <xf numFmtId="3" fontId="3" fillId="4" borderId="0" xfId="0" applyNumberFormat="1" applyFont="1" applyFill="1" applyBorder="1"/>
    <xf numFmtId="0" fontId="1" fillId="4" borderId="0" xfId="0" applyFont="1" applyFill="1" applyBorder="1" applyAlignment="1">
      <alignment horizontal="center"/>
    </xf>
    <xf numFmtId="3" fontId="1" fillId="4" borderId="0" xfId="0" applyNumberFormat="1" applyFont="1" applyFill="1" applyBorder="1"/>
    <xf numFmtId="4" fontId="1" fillId="4" borderId="0" xfId="0" applyNumberFormat="1" applyFont="1" applyFill="1" applyBorder="1"/>
    <xf numFmtId="0" fontId="1" fillId="2" borderId="0" xfId="0" applyFont="1" applyFill="1" applyBorder="1"/>
    <xf numFmtId="0" fontId="1" fillId="3" borderId="0" xfId="0" applyFont="1" applyFill="1" applyBorder="1"/>
    <xf numFmtId="0" fontId="1" fillId="7" borderId="0" xfId="0" applyFont="1" applyFill="1" applyBorder="1"/>
    <xf numFmtId="0" fontId="1" fillId="3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5" borderId="0" xfId="0" applyFont="1" applyFill="1" applyBorder="1"/>
    <xf numFmtId="0" fontId="1" fillId="0" borderId="0" xfId="0" applyFont="1"/>
    <xf numFmtId="3" fontId="1" fillId="3" borderId="0" xfId="0" applyNumberFormat="1" applyFont="1" applyFill="1"/>
    <xf numFmtId="3" fontId="1" fillId="5" borderId="0" xfId="0" applyNumberFormat="1" applyFont="1" applyFill="1"/>
    <xf numFmtId="3" fontId="1" fillId="2" borderId="0" xfId="0" applyNumberFormat="1" applyFont="1" applyFill="1"/>
    <xf numFmtId="0" fontId="1" fillId="2" borderId="0" xfId="0" applyFont="1" applyFill="1"/>
    <xf numFmtId="3" fontId="1" fillId="7" borderId="0" xfId="0" applyNumberFormat="1" applyFont="1" applyFill="1"/>
    <xf numFmtId="3" fontId="1" fillId="4" borderId="0" xfId="0" applyNumberFormat="1" applyFont="1" applyFill="1"/>
    <xf numFmtId="0" fontId="1" fillId="4" borderId="1" xfId="0" applyFont="1" applyFill="1" applyBorder="1"/>
    <xf numFmtId="3" fontId="1" fillId="4" borderId="1" xfId="0" applyNumberFormat="1" applyFont="1" applyFill="1" applyBorder="1"/>
    <xf numFmtId="164" fontId="1" fillId="4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/>
    <xf numFmtId="3" fontId="1" fillId="3" borderId="1" xfId="0" applyNumberFormat="1" applyFont="1" applyFill="1" applyBorder="1"/>
    <xf numFmtId="3" fontId="1" fillId="7" borderId="1" xfId="0" applyNumberFormat="1" applyFont="1" applyFill="1" applyBorder="1"/>
    <xf numFmtId="3" fontId="1" fillId="5" borderId="1" xfId="0" applyNumberFormat="1" applyFont="1" applyFill="1" applyBorder="1"/>
    <xf numFmtId="0" fontId="3" fillId="4" borderId="0" xfId="0" applyFont="1" applyFill="1" applyBorder="1"/>
    <xf numFmtId="164" fontId="1" fillId="4" borderId="0" xfId="0" applyNumberFormat="1" applyFont="1" applyFill="1" applyAlignment="1">
      <alignment horizontal="center"/>
    </xf>
    <xf numFmtId="3" fontId="4" fillId="9" borderId="0" xfId="0" applyNumberFormat="1" applyFont="1" applyFill="1"/>
    <xf numFmtId="0" fontId="3" fillId="4" borderId="2" xfId="0" applyFont="1" applyFill="1" applyBorder="1"/>
    <xf numFmtId="0" fontId="1" fillId="4" borderId="2" xfId="0" applyFont="1" applyFill="1" applyBorder="1"/>
    <xf numFmtId="0" fontId="1" fillId="4" borderId="3" xfId="0" applyFont="1" applyFill="1" applyBorder="1"/>
    <xf numFmtId="3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3" fontId="11" fillId="4" borderId="0" xfId="0" applyNumberFormat="1" applyFont="1" applyFill="1"/>
    <xf numFmtId="3" fontId="11" fillId="2" borderId="0" xfId="0" applyNumberFormat="1" applyFont="1" applyFill="1"/>
    <xf numFmtId="0" fontId="11" fillId="2" borderId="0" xfId="0" applyFont="1" applyFill="1"/>
    <xf numFmtId="3" fontId="11" fillId="3" borderId="0" xfId="0" applyNumberFormat="1" applyFont="1" applyFill="1"/>
    <xf numFmtId="3" fontId="12" fillId="7" borderId="0" xfId="0" applyNumberFormat="1" applyFont="1" applyFill="1"/>
    <xf numFmtId="0" fontId="11" fillId="4" borderId="0" xfId="0" applyFont="1" applyFill="1"/>
    <xf numFmtId="0" fontId="11" fillId="5" borderId="0" xfId="0" applyFont="1" applyFill="1"/>
    <xf numFmtId="0" fontId="11" fillId="2" borderId="0" xfId="0" applyFont="1" applyFill="1" applyBorder="1"/>
    <xf numFmtId="0" fontId="10" fillId="0" borderId="0" xfId="0" applyFont="1"/>
    <xf numFmtId="164" fontId="1" fillId="4" borderId="0" xfId="0" applyNumberFormat="1" applyFont="1" applyFill="1" applyBorder="1" applyAlignment="1">
      <alignment horizontal="center"/>
    </xf>
    <xf numFmtId="3" fontId="1" fillId="2" borderId="0" xfId="0" applyNumberFormat="1" applyFont="1" applyFill="1" applyBorder="1"/>
    <xf numFmtId="3" fontId="1" fillId="3" borderId="0" xfId="0" applyNumberFormat="1" applyFont="1" applyFill="1" applyBorder="1"/>
    <xf numFmtId="3" fontId="1" fillId="7" borderId="0" xfId="0" applyNumberFormat="1" applyFont="1" applyFill="1" applyBorder="1"/>
    <xf numFmtId="3" fontId="1" fillId="5" borderId="0" xfId="0" applyNumberFormat="1" applyFont="1" applyFill="1" applyBorder="1"/>
    <xf numFmtId="3" fontId="11" fillId="4" borderId="0" xfId="0" applyNumberFormat="1" applyFont="1" applyFill="1" applyBorder="1" applyAlignment="1"/>
    <xf numFmtId="164" fontId="11" fillId="4" borderId="0" xfId="0" applyNumberFormat="1" applyFont="1" applyFill="1" applyBorder="1" applyAlignment="1">
      <alignment horizontal="center"/>
    </xf>
    <xf numFmtId="0" fontId="5" fillId="9" borderId="0" xfId="0" applyFont="1" applyFill="1" applyAlignment="1">
      <alignment horizontal="center"/>
    </xf>
    <xf numFmtId="0" fontId="1" fillId="4" borderId="0" xfId="0" applyFont="1" applyFill="1"/>
    <xf numFmtId="0" fontId="10" fillId="4" borderId="0" xfId="0" applyFont="1" applyFill="1"/>
    <xf numFmtId="0" fontId="13" fillId="0" borderId="0" xfId="0" applyFont="1" applyFill="1"/>
    <xf numFmtId="0" fontId="14" fillId="4" borderId="2" xfId="0" applyFont="1" applyFill="1" applyBorder="1"/>
    <xf numFmtId="4" fontId="4" fillId="9" borderId="0" xfId="0" applyNumberFormat="1" applyFont="1" applyFill="1" applyAlignment="1">
      <alignment horizontal="center"/>
    </xf>
    <xf numFmtId="3" fontId="6" fillId="4" borderId="1" xfId="0" applyNumberFormat="1" applyFont="1" applyFill="1" applyBorder="1" applyAlignment="1"/>
    <xf numFmtId="3" fontId="1" fillId="0" borderId="0" xfId="0" applyNumberFormat="1" applyFont="1"/>
    <xf numFmtId="0" fontId="3" fillId="3" borderId="0" xfId="0" applyFont="1" applyFill="1"/>
    <xf numFmtId="0" fontId="9" fillId="3" borderId="0" xfId="0" applyFont="1" applyFill="1" applyBorder="1"/>
    <xf numFmtId="0" fontId="8" fillId="3" borderId="0" xfId="0" applyFont="1" applyFill="1" applyBorder="1"/>
    <xf numFmtId="3" fontId="3" fillId="3" borderId="0" xfId="0" applyNumberFormat="1" applyFont="1" applyFill="1" applyBorder="1" applyAlignment="1"/>
    <xf numFmtId="0" fontId="1" fillId="3" borderId="0" xfId="0" applyFont="1" applyFill="1"/>
    <xf numFmtId="0" fontId="3" fillId="7" borderId="0" xfId="0" applyFont="1" applyFill="1"/>
    <xf numFmtId="0" fontId="9" fillId="7" borderId="0" xfId="0" applyFont="1" applyFill="1" applyBorder="1"/>
    <xf numFmtId="0" fontId="8" fillId="7" borderId="0" xfId="0" applyFont="1" applyFill="1" applyBorder="1"/>
    <xf numFmtId="3" fontId="7" fillId="7" borderId="0" xfId="0" applyNumberFormat="1" applyFont="1" applyFill="1" applyBorder="1" applyAlignment="1"/>
    <xf numFmtId="3" fontId="3" fillId="7" borderId="0" xfId="0" applyNumberFormat="1" applyFont="1" applyFill="1" applyBorder="1" applyAlignment="1"/>
    <xf numFmtId="3" fontId="4" fillId="9" borderId="0" xfId="0" applyNumberFormat="1" applyFont="1" applyFill="1" applyAlignment="1">
      <alignment horizontal="center"/>
    </xf>
    <xf numFmtId="3" fontId="10" fillId="4" borderId="0" xfId="0" applyNumberFormat="1" applyFont="1" applyFill="1"/>
    <xf numFmtId="0" fontId="1" fillId="0" borderId="0" xfId="0" applyFont="1" applyFill="1"/>
    <xf numFmtId="4" fontId="11" fillId="4" borderId="0" xfId="0" applyNumberFormat="1" applyFont="1" applyFill="1"/>
    <xf numFmtId="0" fontId="15" fillId="0" borderId="0" xfId="0" applyFont="1" applyAlignment="1">
      <alignment horizontal="right"/>
    </xf>
    <xf numFmtId="0" fontId="1" fillId="10" borderId="0" xfId="0" applyFont="1" applyFill="1"/>
    <xf numFmtId="0" fontId="11" fillId="10" borderId="0" xfId="0" applyFont="1" applyFill="1" applyAlignment="1">
      <alignment horizontal="right"/>
    </xf>
    <xf numFmtId="3" fontId="11" fillId="10" borderId="0" xfId="0" applyNumberFormat="1" applyFont="1" applyFill="1"/>
    <xf numFmtId="0" fontId="11" fillId="10" borderId="0" xfId="0" applyFont="1" applyFill="1"/>
    <xf numFmtId="0" fontId="1" fillId="10" borderId="0" xfId="0" applyFont="1" applyFill="1" applyAlignment="1">
      <alignment horizontal="right"/>
    </xf>
    <xf numFmtId="1" fontId="16" fillId="10" borderId="0" xfId="0" applyNumberFormat="1" applyFont="1" applyFill="1"/>
    <xf numFmtId="0" fontId="16" fillId="10" borderId="0" xfId="0" applyFont="1" applyFill="1"/>
    <xf numFmtId="0" fontId="17" fillId="0" borderId="0" xfId="0" applyFont="1"/>
    <xf numFmtId="0" fontId="15" fillId="4" borderId="0" xfId="0" applyFont="1" applyFill="1" applyAlignment="1">
      <alignment horizontal="center"/>
    </xf>
    <xf numFmtId="0" fontId="15" fillId="4" borderId="0" xfId="0" applyFont="1" applyFill="1"/>
    <xf numFmtId="0" fontId="6" fillId="4" borderId="0" xfId="0" applyFont="1" applyFill="1" applyAlignment="1">
      <alignment horizontal="center"/>
    </xf>
    <xf numFmtId="0" fontId="6" fillId="4" borderId="0" xfId="0" applyFont="1" applyFill="1"/>
    <xf numFmtId="2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3" fontId="1" fillId="4" borderId="0" xfId="0" applyNumberFormat="1" applyFont="1" applyFill="1" applyAlignment="1">
      <alignment horizontal="center"/>
    </xf>
    <xf numFmtId="0" fontId="6" fillId="0" borderId="0" xfId="0" applyFont="1"/>
    <xf numFmtId="0" fontId="3" fillId="4" borderId="0" xfId="0" applyFont="1" applyFill="1"/>
    <xf numFmtId="0" fontId="1" fillId="4" borderId="0" xfId="0" applyFont="1" applyFill="1" applyAlignment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Alignment="1"/>
    <xf numFmtId="0" fontId="1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3" fontId="11" fillId="4" borderId="0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right"/>
    </xf>
    <xf numFmtId="3" fontId="3" fillId="3" borderId="0" xfId="0" applyNumberFormat="1" applyFont="1" applyFill="1"/>
    <xf numFmtId="0" fontId="3" fillId="7" borderId="0" xfId="0" applyFont="1" applyFill="1" applyAlignment="1">
      <alignment horizontal="right"/>
    </xf>
    <xf numFmtId="0" fontId="3" fillId="2" borderId="0" xfId="0" applyFont="1" applyFill="1"/>
    <xf numFmtId="3" fontId="3" fillId="2" borderId="0" xfId="0" applyNumberFormat="1" applyFont="1" applyFill="1"/>
    <xf numFmtId="49" fontId="3" fillId="0" borderId="0" xfId="0" applyNumberFormat="1" applyFont="1" applyAlignment="1">
      <alignment horizontal="right"/>
    </xf>
    <xf numFmtId="49" fontId="3" fillId="0" borderId="0" xfId="0" applyNumberFormat="1" applyFont="1"/>
    <xf numFmtId="0" fontId="1" fillId="0" borderId="0" xfId="0" applyFont="1" applyBorder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49" fontId="19" fillId="9" borderId="0" xfId="0" applyNumberFormat="1" applyFont="1" applyFill="1" applyAlignment="1"/>
    <xf numFmtId="49" fontId="19" fillId="0" borderId="0" xfId="0" applyNumberFormat="1" applyFont="1" applyFill="1" applyAlignment="1"/>
    <xf numFmtId="49" fontId="20" fillId="0" borderId="0" xfId="0" applyNumberFormat="1" applyFont="1" applyAlignment="1"/>
    <xf numFmtId="0" fontId="21" fillId="0" borderId="0" xfId="0" applyFont="1" applyFill="1"/>
    <xf numFmtId="3" fontId="3" fillId="4" borderId="0" xfId="0" applyNumberFormat="1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3" fillId="6" borderId="0" xfId="0" applyFont="1" applyFill="1"/>
    <xf numFmtId="0" fontId="1" fillId="6" borderId="0" xfId="0" applyFont="1" applyFill="1"/>
    <xf numFmtId="0" fontId="22" fillId="9" borderId="0" xfId="0" applyFont="1" applyFill="1" applyBorder="1" applyAlignment="1">
      <alignment horizontal="center"/>
    </xf>
    <xf numFmtId="0" fontId="22" fillId="9" borderId="2" xfId="0" applyFont="1" applyFill="1" applyBorder="1" applyAlignment="1">
      <alignment horizontal="center"/>
    </xf>
    <xf numFmtId="0" fontId="22" fillId="9" borderId="0" xfId="0" applyFont="1" applyFill="1" applyAlignment="1">
      <alignment horizontal="center"/>
    </xf>
    <xf numFmtId="0" fontId="4" fillId="9" borderId="0" xfId="0" applyFont="1" applyFill="1"/>
    <xf numFmtId="3" fontId="22" fillId="9" borderId="0" xfId="0" applyNumberFormat="1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1" fillId="5" borderId="0" xfId="0" applyFont="1" applyFill="1" applyAlignment="1">
      <alignment horizontal="center"/>
    </xf>
    <xf numFmtId="0" fontId="22" fillId="9" borderId="0" xfId="0" applyFont="1" applyFill="1" applyAlignment="1"/>
    <xf numFmtId="49" fontId="5" fillId="9" borderId="0" xfId="0" applyNumberFormat="1" applyFont="1" applyFill="1" applyAlignment="1">
      <alignment horizontal="center"/>
    </xf>
    <xf numFmtId="49" fontId="22" fillId="9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left"/>
    </xf>
    <xf numFmtId="0" fontId="3" fillId="5" borderId="0" xfId="0" applyFont="1" applyFill="1" applyAlignment="1">
      <alignment horizontal="center"/>
    </xf>
    <xf numFmtId="3" fontId="4" fillId="8" borderId="0" xfId="0" applyNumberFormat="1" applyFont="1" applyFill="1" applyAlignment="1">
      <alignment horizontal="center"/>
    </xf>
    <xf numFmtId="3" fontId="1" fillId="4" borderId="0" xfId="0" applyNumberFormat="1" applyFont="1" applyFill="1" applyAlignment="1"/>
    <xf numFmtId="0" fontId="4" fillId="8" borderId="0" xfId="0" applyFont="1" applyFill="1" applyAlignment="1">
      <alignment horizontal="center"/>
    </xf>
    <xf numFmtId="3" fontId="3" fillId="4" borderId="0" xfId="0" applyNumberFormat="1" applyFont="1" applyFill="1" applyAlignment="1">
      <alignment horizontal="center"/>
    </xf>
    <xf numFmtId="4" fontId="4" fillId="8" borderId="0" xfId="0" applyNumberFormat="1" applyFont="1" applyFill="1" applyAlignment="1">
      <alignment horizontal="center"/>
    </xf>
    <xf numFmtId="4" fontId="1" fillId="4" borderId="0" xfId="0" applyNumberFormat="1" applyFont="1" applyFill="1" applyAlignment="1"/>
    <xf numFmtId="164" fontId="4" fillId="8" borderId="0" xfId="0" applyNumberFormat="1" applyFont="1" applyFill="1" applyAlignment="1">
      <alignment horizontal="center"/>
    </xf>
    <xf numFmtId="3" fontId="3" fillId="4" borderId="1" xfId="0" applyNumberFormat="1" applyFont="1" applyFill="1" applyBorder="1"/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8" fillId="0" borderId="0" xfId="0" applyFont="1" applyAlignment="1"/>
    <xf numFmtId="3" fontId="3" fillId="7" borderId="0" xfId="0" applyNumberFormat="1" applyFont="1" applyFill="1"/>
    <xf numFmtId="4" fontId="1" fillId="4" borderId="0" xfId="0" applyNumberFormat="1" applyFont="1" applyFill="1"/>
    <xf numFmtId="0" fontId="1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7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49" fontId="2" fillId="8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3" fontId="11" fillId="4" borderId="0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86BC22"/>
      <color rgb="FFE000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3026445</xdr:colOff>
      <xdr:row>4</xdr:row>
      <xdr:rowOff>38286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9E74B1C7-D0D6-44F3-ADF3-6210A4B07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77905" cy="1095561"/>
        </a:xfrm>
        <a:prstGeom prst="rect">
          <a:avLst/>
        </a:prstGeom>
      </xdr:spPr>
    </xdr:pic>
    <xdr:clientData/>
  </xdr:twoCellAnchor>
  <xdr:twoCellAnchor editAs="oneCell">
    <xdr:from>
      <xdr:col>30</xdr:col>
      <xdr:colOff>202218</xdr:colOff>
      <xdr:row>0</xdr:row>
      <xdr:rowOff>55245</xdr:rowOff>
    </xdr:from>
    <xdr:to>
      <xdr:col>33</xdr:col>
      <xdr:colOff>1063412</xdr:colOff>
      <xdr:row>3</xdr:row>
      <xdr:rowOff>60618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887372DB-B6C1-429F-8F51-C8AFF11F4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0168" y="55245"/>
          <a:ext cx="3737744" cy="5559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3043590</xdr:colOff>
      <xdr:row>4</xdr:row>
      <xdr:rowOff>34476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5735600-9E27-4BA3-AA38-26B5863D5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77905" cy="1091751"/>
        </a:xfrm>
        <a:prstGeom prst="rect">
          <a:avLst/>
        </a:prstGeom>
      </xdr:spPr>
    </xdr:pic>
    <xdr:clientData/>
  </xdr:twoCellAnchor>
  <xdr:twoCellAnchor editAs="oneCell">
    <xdr:from>
      <xdr:col>29</xdr:col>
      <xdr:colOff>86014</xdr:colOff>
      <xdr:row>0</xdr:row>
      <xdr:rowOff>15240</xdr:rowOff>
    </xdr:from>
    <xdr:to>
      <xdr:col>32</xdr:col>
      <xdr:colOff>1139613</xdr:colOff>
      <xdr:row>3</xdr:row>
      <xdr:rowOff>33948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D214BC3B-946A-431E-A39B-4788E14C4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44334" y="15240"/>
          <a:ext cx="3743459" cy="56544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3034065</xdr:colOff>
      <xdr:row>4</xdr:row>
      <xdr:rowOff>24951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33E70B8-AAAD-48A9-BCCC-6D9E8AA99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77905" cy="1087941"/>
        </a:xfrm>
        <a:prstGeom prst="rect">
          <a:avLst/>
        </a:prstGeom>
      </xdr:spPr>
    </xdr:pic>
    <xdr:clientData/>
  </xdr:twoCellAnchor>
  <xdr:twoCellAnchor editAs="oneCell">
    <xdr:from>
      <xdr:col>29</xdr:col>
      <xdr:colOff>29024</xdr:colOff>
      <xdr:row>0</xdr:row>
      <xdr:rowOff>0</xdr:rowOff>
    </xdr:from>
    <xdr:to>
      <xdr:col>32</xdr:col>
      <xdr:colOff>1095958</xdr:colOff>
      <xdr:row>3</xdr:row>
      <xdr:rowOff>20613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2B1C6627-2AAC-497D-99BD-3F19BB97B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45484" y="0"/>
          <a:ext cx="3754889" cy="56544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2919765</xdr:colOff>
      <xdr:row>4</xdr:row>
      <xdr:rowOff>34476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1C52B4C-F6B3-4E84-A197-3EFE1E15D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42650" cy="1091751"/>
        </a:xfrm>
        <a:prstGeom prst="rect">
          <a:avLst/>
        </a:prstGeom>
      </xdr:spPr>
    </xdr:pic>
    <xdr:clientData/>
  </xdr:twoCellAnchor>
  <xdr:twoCellAnchor editAs="oneCell">
    <xdr:from>
      <xdr:col>28</xdr:col>
      <xdr:colOff>691208</xdr:colOff>
      <xdr:row>0</xdr:row>
      <xdr:rowOff>0</xdr:rowOff>
    </xdr:from>
    <xdr:to>
      <xdr:col>32</xdr:col>
      <xdr:colOff>1074246</xdr:colOff>
      <xdr:row>3</xdr:row>
      <xdr:rowOff>20613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48E0585A-0542-4FB8-89EB-0E6D655AB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15188" y="0"/>
          <a:ext cx="3897763" cy="56544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3028350</xdr:colOff>
      <xdr:row>4</xdr:row>
      <xdr:rowOff>34476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6B41807-64AA-45AE-8BC9-9D6BD0625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83620" cy="1091751"/>
        </a:xfrm>
        <a:prstGeom prst="rect">
          <a:avLst/>
        </a:prstGeom>
      </xdr:spPr>
    </xdr:pic>
    <xdr:clientData/>
  </xdr:twoCellAnchor>
  <xdr:twoCellAnchor editAs="oneCell">
    <xdr:from>
      <xdr:col>29</xdr:col>
      <xdr:colOff>17805</xdr:colOff>
      <xdr:row>0</xdr:row>
      <xdr:rowOff>22860</xdr:rowOff>
    </xdr:from>
    <xdr:to>
      <xdr:col>32</xdr:col>
      <xdr:colOff>1067594</xdr:colOff>
      <xdr:row>3</xdr:row>
      <xdr:rowOff>39663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2DC895ED-88BE-4640-B799-934EA92C4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76125" y="22860"/>
          <a:ext cx="3739649" cy="56544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6572</xdr:colOff>
      <xdr:row>4</xdr:row>
      <xdr:rowOff>34476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C78B561-95E5-4950-9837-B1B6FFFF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77905" cy="1091751"/>
        </a:xfrm>
        <a:prstGeom prst="rect">
          <a:avLst/>
        </a:prstGeom>
      </xdr:spPr>
    </xdr:pic>
    <xdr:clientData/>
  </xdr:twoCellAnchor>
  <xdr:twoCellAnchor editAs="oneCell">
    <xdr:from>
      <xdr:col>29</xdr:col>
      <xdr:colOff>16913</xdr:colOff>
      <xdr:row>0</xdr:row>
      <xdr:rowOff>0</xdr:rowOff>
    </xdr:from>
    <xdr:to>
      <xdr:col>32</xdr:col>
      <xdr:colOff>968161</xdr:colOff>
      <xdr:row>3</xdr:row>
      <xdr:rowOff>20613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766CE0F2-59DE-47F8-9088-D0320AA84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65931" y="0"/>
          <a:ext cx="3739822" cy="55713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3026445</xdr:colOff>
      <xdr:row>4</xdr:row>
      <xdr:rowOff>17331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6EEBE80-2433-4F04-BBBF-29BC5B3AD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77905" cy="1087941"/>
        </a:xfrm>
        <a:prstGeom prst="rect">
          <a:avLst/>
        </a:prstGeom>
      </xdr:spPr>
    </xdr:pic>
    <xdr:clientData/>
  </xdr:twoCellAnchor>
  <xdr:twoCellAnchor editAs="oneCell">
    <xdr:from>
      <xdr:col>29</xdr:col>
      <xdr:colOff>62064</xdr:colOff>
      <xdr:row>0</xdr:row>
      <xdr:rowOff>0</xdr:rowOff>
    </xdr:from>
    <xdr:to>
      <xdr:col>32</xdr:col>
      <xdr:colOff>1082190</xdr:colOff>
      <xdr:row>3</xdr:row>
      <xdr:rowOff>16803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414A698A-9496-420A-A024-1EB069350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89707" y="0"/>
          <a:ext cx="3749447" cy="54748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3030255</xdr:colOff>
      <xdr:row>4</xdr:row>
      <xdr:rowOff>21141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5F57F8D-714E-4C71-9A50-938385AFC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77905" cy="1087941"/>
        </a:xfrm>
        <a:prstGeom prst="rect">
          <a:avLst/>
        </a:prstGeom>
      </xdr:spPr>
    </xdr:pic>
    <xdr:clientData/>
  </xdr:twoCellAnchor>
  <xdr:twoCellAnchor editAs="oneCell">
    <xdr:from>
      <xdr:col>29</xdr:col>
      <xdr:colOff>226273</xdr:colOff>
      <xdr:row>0</xdr:row>
      <xdr:rowOff>0</xdr:rowOff>
    </xdr:from>
    <xdr:to>
      <xdr:col>32</xdr:col>
      <xdr:colOff>1124147</xdr:colOff>
      <xdr:row>3</xdr:row>
      <xdr:rowOff>16803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48F8D545-4CEC-44DE-9E1C-480C15A7E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50044" y="0"/>
          <a:ext cx="3732352" cy="5495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3030255</xdr:colOff>
      <xdr:row>4</xdr:row>
      <xdr:rowOff>21141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5F4F43C-D8A0-4A49-B3F7-9120A7598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77905" cy="1087941"/>
        </a:xfrm>
        <a:prstGeom prst="rect">
          <a:avLst/>
        </a:prstGeom>
      </xdr:spPr>
    </xdr:pic>
    <xdr:clientData/>
  </xdr:twoCellAnchor>
  <xdr:twoCellAnchor editAs="oneCell">
    <xdr:from>
      <xdr:col>28</xdr:col>
      <xdr:colOff>683286</xdr:colOff>
      <xdr:row>0</xdr:row>
      <xdr:rowOff>14007</xdr:rowOff>
    </xdr:from>
    <xdr:to>
      <xdr:col>32</xdr:col>
      <xdr:colOff>897677</xdr:colOff>
      <xdr:row>3</xdr:row>
      <xdr:rowOff>25095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CBE22DB1-B446-4CF4-A2CE-536B6EF18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8029" y="14007"/>
          <a:ext cx="3768448" cy="56309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3026445</xdr:colOff>
      <xdr:row>4</xdr:row>
      <xdr:rowOff>34476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9F3E27E-E92C-47A7-8250-7F10EBAAE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77905" cy="1091751"/>
        </a:xfrm>
        <a:prstGeom prst="rect">
          <a:avLst/>
        </a:prstGeom>
      </xdr:spPr>
    </xdr:pic>
    <xdr:clientData/>
  </xdr:twoCellAnchor>
  <xdr:twoCellAnchor editAs="oneCell">
    <xdr:from>
      <xdr:col>29</xdr:col>
      <xdr:colOff>2193</xdr:colOff>
      <xdr:row>0</xdr:row>
      <xdr:rowOff>25310</xdr:rowOff>
    </xdr:from>
    <xdr:to>
      <xdr:col>32</xdr:col>
      <xdr:colOff>1041419</xdr:colOff>
      <xdr:row>3</xdr:row>
      <xdr:rowOff>45923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328ADF37-8EA6-425C-99BA-489176545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98514" y="25310"/>
          <a:ext cx="3760655" cy="55129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3030255</xdr:colOff>
      <xdr:row>4</xdr:row>
      <xdr:rowOff>34476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B71231A-715B-49D3-9374-6F64C4979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77905" cy="1091751"/>
        </a:xfrm>
        <a:prstGeom prst="rect">
          <a:avLst/>
        </a:prstGeom>
      </xdr:spPr>
    </xdr:pic>
    <xdr:clientData/>
  </xdr:twoCellAnchor>
  <xdr:twoCellAnchor editAs="oneCell">
    <xdr:from>
      <xdr:col>28</xdr:col>
      <xdr:colOff>799874</xdr:colOff>
      <xdr:row>0</xdr:row>
      <xdr:rowOff>27214</xdr:rowOff>
    </xdr:from>
    <xdr:to>
      <xdr:col>32</xdr:col>
      <xdr:colOff>1009028</xdr:colOff>
      <xdr:row>3</xdr:row>
      <xdr:rowOff>49732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99ABB1CF-58B6-4D3C-AEBA-7F50C60FE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6981" y="27214"/>
          <a:ext cx="3743201" cy="5512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3027715</xdr:colOff>
      <xdr:row>4</xdr:row>
      <xdr:rowOff>20506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A245349-1BBF-44C0-A8CF-48A20EA24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71555" cy="1081591"/>
        </a:xfrm>
        <a:prstGeom prst="rect">
          <a:avLst/>
        </a:prstGeom>
      </xdr:spPr>
    </xdr:pic>
    <xdr:clientData/>
  </xdr:twoCellAnchor>
  <xdr:twoCellAnchor editAs="oneCell">
    <xdr:from>
      <xdr:col>29</xdr:col>
      <xdr:colOff>319964</xdr:colOff>
      <xdr:row>0</xdr:row>
      <xdr:rowOff>40246</xdr:rowOff>
    </xdr:from>
    <xdr:to>
      <xdr:col>33</xdr:col>
      <xdr:colOff>11671</xdr:colOff>
      <xdr:row>3</xdr:row>
      <xdr:rowOff>41809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B8FD1F71-0684-42D0-A069-7976B75E5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95915" y="40246"/>
          <a:ext cx="3714450" cy="5247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2918191</xdr:colOff>
      <xdr:row>4</xdr:row>
      <xdr:rowOff>35221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896DB57-6559-4D7E-8F7B-EAC5B0960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50767" cy="1095395"/>
        </a:xfrm>
        <a:prstGeom prst="rect">
          <a:avLst/>
        </a:prstGeom>
      </xdr:spPr>
    </xdr:pic>
    <xdr:clientData/>
  </xdr:twoCellAnchor>
  <xdr:twoCellAnchor editAs="oneCell">
    <xdr:from>
      <xdr:col>28</xdr:col>
      <xdr:colOff>580837</xdr:colOff>
      <xdr:row>0</xdr:row>
      <xdr:rowOff>0</xdr:rowOff>
    </xdr:from>
    <xdr:to>
      <xdr:col>32</xdr:col>
      <xdr:colOff>1126754</xdr:colOff>
      <xdr:row>3</xdr:row>
      <xdr:rowOff>16803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626A4D69-9F36-464A-9D73-9AFAA49E4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29056" y="0"/>
          <a:ext cx="3903003" cy="5563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3030255</xdr:colOff>
      <xdr:row>4</xdr:row>
      <xdr:rowOff>34476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1E2BF26-827B-43FE-9E0D-91648BEC6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77905" cy="1091751"/>
        </a:xfrm>
        <a:prstGeom prst="rect">
          <a:avLst/>
        </a:prstGeom>
      </xdr:spPr>
    </xdr:pic>
    <xdr:clientData/>
  </xdr:twoCellAnchor>
  <xdr:twoCellAnchor editAs="oneCell">
    <xdr:from>
      <xdr:col>29</xdr:col>
      <xdr:colOff>72678</xdr:colOff>
      <xdr:row>0</xdr:row>
      <xdr:rowOff>0</xdr:rowOff>
    </xdr:from>
    <xdr:to>
      <xdr:col>33</xdr:col>
      <xdr:colOff>53762</xdr:colOff>
      <xdr:row>3</xdr:row>
      <xdr:rowOff>20613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A97371D5-1DE5-431F-9301-9F2581F35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18603" y="0"/>
          <a:ext cx="3737744" cy="5635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3030255</xdr:colOff>
      <xdr:row>4</xdr:row>
      <xdr:rowOff>21141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1878C32-82F0-4F71-903D-C7E68CB41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68380" cy="1089846"/>
        </a:xfrm>
        <a:prstGeom prst="rect">
          <a:avLst/>
        </a:prstGeom>
      </xdr:spPr>
    </xdr:pic>
    <xdr:clientData/>
  </xdr:twoCellAnchor>
  <xdr:twoCellAnchor editAs="oneCell">
    <xdr:from>
      <xdr:col>30</xdr:col>
      <xdr:colOff>306993</xdr:colOff>
      <xdr:row>0</xdr:row>
      <xdr:rowOff>0</xdr:rowOff>
    </xdr:from>
    <xdr:to>
      <xdr:col>34</xdr:col>
      <xdr:colOff>131866</xdr:colOff>
      <xdr:row>3</xdr:row>
      <xdr:rowOff>16803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D340D962-2DEB-4C87-BD17-CD8A82BD4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4943" y="0"/>
          <a:ext cx="3737744" cy="5635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3030255</xdr:colOff>
      <xdr:row>4</xdr:row>
      <xdr:rowOff>34476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EE6D6DD-B81D-455D-B1B9-CACEED53B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77905" cy="1091751"/>
        </a:xfrm>
        <a:prstGeom prst="rect">
          <a:avLst/>
        </a:prstGeom>
      </xdr:spPr>
    </xdr:pic>
    <xdr:clientData/>
  </xdr:twoCellAnchor>
  <xdr:twoCellAnchor editAs="oneCell">
    <xdr:from>
      <xdr:col>28</xdr:col>
      <xdr:colOff>622999</xdr:colOff>
      <xdr:row>0</xdr:row>
      <xdr:rowOff>0</xdr:rowOff>
    </xdr:from>
    <xdr:to>
      <xdr:col>32</xdr:col>
      <xdr:colOff>1036630</xdr:colOff>
      <xdr:row>3</xdr:row>
      <xdr:rowOff>20613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9CA0A265-3193-4578-B118-0B77FB2D2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90675" y="0"/>
          <a:ext cx="3741779" cy="5584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3030255</xdr:colOff>
      <xdr:row>4</xdr:row>
      <xdr:rowOff>34476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EB1ED67-9072-41A6-8058-CB433B6DB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77905" cy="1091751"/>
        </a:xfrm>
        <a:prstGeom prst="rect">
          <a:avLst/>
        </a:prstGeom>
      </xdr:spPr>
    </xdr:pic>
    <xdr:clientData/>
  </xdr:twoCellAnchor>
  <xdr:twoCellAnchor editAs="oneCell">
    <xdr:from>
      <xdr:col>29</xdr:col>
      <xdr:colOff>30768</xdr:colOff>
      <xdr:row>0</xdr:row>
      <xdr:rowOff>0</xdr:rowOff>
    </xdr:from>
    <xdr:to>
      <xdr:col>32</xdr:col>
      <xdr:colOff>1139612</xdr:colOff>
      <xdr:row>3</xdr:row>
      <xdr:rowOff>16803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94121C80-246C-4160-8C6E-CF308A1F0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43343" y="0"/>
          <a:ext cx="3747269" cy="5635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234315</xdr:colOff>
      <xdr:row>0</xdr:row>
      <xdr:rowOff>19923</xdr:rowOff>
    </xdr:from>
    <xdr:to>
      <xdr:col>2</xdr:col>
      <xdr:colOff>189900</xdr:colOff>
      <xdr:row>4</xdr:row>
      <xdr:rowOff>65829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6531457-A30F-4A4B-8B1E-CCD002195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" y="19923"/>
          <a:ext cx="3140745" cy="1097466"/>
        </a:xfrm>
        <a:prstGeom prst="rect">
          <a:avLst/>
        </a:prstGeom>
      </xdr:spPr>
    </xdr:pic>
    <xdr:clientData/>
  </xdr:twoCellAnchor>
  <xdr:twoCellAnchor editAs="oneCell">
    <xdr:from>
      <xdr:col>28</xdr:col>
      <xdr:colOff>571788</xdr:colOff>
      <xdr:row>0</xdr:row>
      <xdr:rowOff>0</xdr:rowOff>
    </xdr:from>
    <xdr:to>
      <xdr:col>32</xdr:col>
      <xdr:colOff>804386</xdr:colOff>
      <xdr:row>3</xdr:row>
      <xdr:rowOff>28233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D9A9A415-3B47-4E90-A304-32387B8A2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37728" y="0"/>
          <a:ext cx="3749228" cy="56925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2929290</xdr:colOff>
      <xdr:row>4</xdr:row>
      <xdr:rowOff>34476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2D18C1B-A6EF-4FF7-8030-E40CD4331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44555" cy="1087941"/>
        </a:xfrm>
        <a:prstGeom prst="rect">
          <a:avLst/>
        </a:prstGeom>
      </xdr:spPr>
    </xdr:pic>
    <xdr:clientData/>
  </xdr:twoCellAnchor>
  <xdr:twoCellAnchor editAs="oneCell">
    <xdr:from>
      <xdr:col>28</xdr:col>
      <xdr:colOff>730000</xdr:colOff>
      <xdr:row>0</xdr:row>
      <xdr:rowOff>0</xdr:rowOff>
    </xdr:from>
    <xdr:to>
      <xdr:col>32</xdr:col>
      <xdr:colOff>1100729</xdr:colOff>
      <xdr:row>3</xdr:row>
      <xdr:rowOff>33948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504E1D53-797E-4DD8-9F49-489FF2032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87000" y="0"/>
          <a:ext cx="3901476" cy="573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8E708-A97A-425E-9FE7-B17472A87EB9}">
  <dimension ref="A1:AK68"/>
  <sheetViews>
    <sheetView tabSelected="1" view="pageLayout" topLeftCell="K19" zoomScale="85" zoomScaleNormal="100" zoomScalePageLayoutView="85" workbookViewId="0">
      <selection activeCell="U20" sqref="U20"/>
    </sheetView>
  </sheetViews>
  <sheetFormatPr baseColWidth="10" defaultColWidth="11.5546875" defaultRowHeight="14.4" x14ac:dyDescent="0.3"/>
  <cols>
    <col min="1" max="1" width="3.44140625" style="13" customWidth="1"/>
    <col min="2" max="2" width="43" style="13" customWidth="1"/>
    <col min="3" max="4" width="3.44140625" style="13" customWidth="1"/>
    <col min="5" max="5" width="17.6640625" style="13" customWidth="1"/>
    <col min="6" max="6" width="6.33203125" style="13" bestFit="1" customWidth="1"/>
    <col min="7" max="7" width="12.44140625" style="13" bestFit="1" customWidth="1"/>
    <col min="8" max="8" width="3.44140625" style="13" customWidth="1"/>
    <col min="9" max="9" width="11.5546875" style="13" customWidth="1"/>
    <col min="10" max="10" width="11.5546875" style="13"/>
    <col min="11" max="11" width="3.44140625" style="13" customWidth="1"/>
    <col min="12" max="12" width="11.5546875" style="13"/>
    <col min="13" max="13" width="3.44140625" style="13" customWidth="1"/>
    <col min="14" max="14" width="22" style="13" customWidth="1"/>
    <col min="15" max="15" width="21.33203125" style="13" bestFit="1" customWidth="1"/>
    <col min="16" max="16" width="19.5546875" style="13" customWidth="1"/>
    <col min="17" max="17" width="8.33203125" style="13" customWidth="1"/>
    <col min="18" max="19" width="11.5546875" style="13"/>
    <col min="20" max="20" width="12.6640625" style="13" bestFit="1" customWidth="1"/>
    <col min="21" max="22" width="11.5546875" style="13"/>
    <col min="23" max="23" width="12.6640625" style="13" bestFit="1" customWidth="1"/>
    <col min="24" max="25" width="11.5546875" style="13"/>
    <col min="26" max="26" width="12.6640625" style="13" bestFit="1" customWidth="1"/>
    <col min="27" max="28" width="11.5546875" style="13"/>
    <col min="29" max="29" width="12.6640625" style="13" bestFit="1" customWidth="1"/>
    <col min="30" max="31" width="11.5546875" style="13"/>
    <col min="32" max="32" width="12.6640625" style="13" bestFit="1" customWidth="1"/>
    <col min="33" max="34" width="16.109375" style="13" customWidth="1"/>
    <col min="35" max="16384" width="11.5546875" style="13"/>
  </cols>
  <sheetData>
    <row r="1" spans="1:37" x14ac:dyDescent="0.3">
      <c r="F1" s="104"/>
      <c r="G1" s="105"/>
      <c r="H1" s="106"/>
      <c r="I1" s="106"/>
      <c r="L1" s="96"/>
      <c r="P1" s="60"/>
      <c r="T1" s="107"/>
    </row>
    <row r="2" spans="1:37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37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7" ht="40.799999999999997" x14ac:dyDescent="0.75">
      <c r="A4" s="144" t="s">
        <v>286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1"/>
      <c r="AJ4" s="141"/>
      <c r="AK4" s="141"/>
    </row>
    <row r="5" spans="1:37" x14ac:dyDescent="0.3">
      <c r="F5" s="104"/>
      <c r="G5" s="105"/>
      <c r="H5" s="106"/>
      <c r="I5" s="106"/>
      <c r="L5" s="96"/>
      <c r="P5" s="60"/>
      <c r="T5" s="107"/>
    </row>
    <row r="6" spans="1:37" ht="21" x14ac:dyDescent="0.4">
      <c r="A6" s="148" t="s">
        <v>257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</row>
    <row r="7" spans="1:37" x14ac:dyDescent="0.3">
      <c r="F7" s="104"/>
      <c r="G7" s="105"/>
      <c r="H7" s="106"/>
      <c r="I7" s="106"/>
      <c r="L7" s="96"/>
      <c r="P7" s="60"/>
      <c r="Q7" s="73"/>
      <c r="R7" s="73"/>
      <c r="S7" s="73"/>
      <c r="T7" s="108"/>
    </row>
    <row r="8" spans="1:37" ht="33" x14ac:dyDescent="0.6">
      <c r="A8" s="109"/>
      <c r="B8" s="109" t="s">
        <v>258</v>
      </c>
      <c r="C8" s="109"/>
      <c r="D8" s="109"/>
      <c r="E8" s="109"/>
      <c r="F8" s="109"/>
      <c r="G8" s="110"/>
      <c r="H8" s="111"/>
      <c r="I8" s="111"/>
      <c r="J8" s="111"/>
      <c r="K8" s="111"/>
      <c r="L8" s="111"/>
      <c r="M8" s="111"/>
      <c r="Q8" s="75" t="s">
        <v>259</v>
      </c>
      <c r="T8" s="111"/>
    </row>
    <row r="9" spans="1:37" x14ac:dyDescent="0.3">
      <c r="B9" s="145" t="s">
        <v>260</v>
      </c>
      <c r="C9" s="145"/>
      <c r="D9" s="145"/>
      <c r="E9" s="145"/>
      <c r="F9" s="145"/>
    </row>
    <row r="11" spans="1:37" ht="21" x14ac:dyDescent="0.4">
      <c r="A11" s="112"/>
      <c r="B11" s="56" t="s">
        <v>74</v>
      </c>
      <c r="C11" s="56"/>
      <c r="D11" s="56"/>
      <c r="E11" s="56"/>
    </row>
    <row r="12" spans="1:37" x14ac:dyDescent="0.3">
      <c r="F12" s="104"/>
      <c r="G12" s="105"/>
      <c r="H12" s="106"/>
      <c r="I12" s="106"/>
      <c r="L12" s="96"/>
      <c r="P12" s="60"/>
      <c r="Q12" s="73"/>
      <c r="R12" s="73"/>
      <c r="S12" s="73"/>
      <c r="T12" s="108"/>
    </row>
    <row r="13" spans="1:37" x14ac:dyDescent="0.3">
      <c r="A13" s="54"/>
      <c r="B13" s="2"/>
      <c r="C13" s="33"/>
      <c r="D13" s="2"/>
      <c r="E13" s="94"/>
      <c r="F13" s="94"/>
      <c r="G13" s="54"/>
      <c r="H13" s="54"/>
      <c r="I13" s="54"/>
      <c r="J13" s="90"/>
      <c r="K13" s="90"/>
      <c r="L13" s="90"/>
      <c r="M13" s="90"/>
      <c r="N13" s="113"/>
      <c r="O13" s="114"/>
      <c r="P13" s="114"/>
      <c r="Q13" s="114"/>
      <c r="R13" s="115" t="s">
        <v>12</v>
      </c>
      <c r="S13" s="115"/>
      <c r="T13" s="115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54"/>
      <c r="AH13" s="54"/>
    </row>
    <row r="14" spans="1:37" x14ac:dyDescent="0.3">
      <c r="A14" s="54"/>
      <c r="B14" s="117" t="s">
        <v>20</v>
      </c>
      <c r="C14" s="118"/>
      <c r="D14" s="117"/>
      <c r="E14" s="119" t="s">
        <v>34</v>
      </c>
      <c r="F14" s="120"/>
      <c r="G14" s="119" t="s">
        <v>41</v>
      </c>
      <c r="H14" s="120"/>
      <c r="I14" s="120"/>
      <c r="J14" s="121" t="s">
        <v>0</v>
      </c>
      <c r="K14" s="121"/>
      <c r="L14" s="121" t="s">
        <v>15</v>
      </c>
      <c r="M14" s="121"/>
      <c r="N14" s="121" t="s">
        <v>35</v>
      </c>
      <c r="O14" s="119" t="s">
        <v>36</v>
      </c>
      <c r="P14" s="149" t="s">
        <v>42</v>
      </c>
      <c r="Q14" s="149"/>
      <c r="R14" s="94" t="s">
        <v>8</v>
      </c>
      <c r="S14" s="89"/>
      <c r="T14" s="89" t="s">
        <v>0</v>
      </c>
      <c r="U14" s="122" t="s">
        <v>8</v>
      </c>
      <c r="V14" s="123"/>
      <c r="W14" s="122" t="s">
        <v>0</v>
      </c>
      <c r="X14" s="94" t="s">
        <v>6</v>
      </c>
      <c r="Y14" s="89"/>
      <c r="Z14" s="94" t="s">
        <v>0</v>
      </c>
      <c r="AA14" s="122" t="s">
        <v>7</v>
      </c>
      <c r="AB14" s="123"/>
      <c r="AC14" s="122" t="s">
        <v>0</v>
      </c>
      <c r="AD14" s="94" t="s">
        <v>21</v>
      </c>
      <c r="AE14" s="89"/>
      <c r="AF14" s="94" t="s">
        <v>0</v>
      </c>
      <c r="AG14" s="149" t="s">
        <v>49</v>
      </c>
      <c r="AH14" s="149"/>
    </row>
    <row r="15" spans="1:37" x14ac:dyDescent="0.3">
      <c r="A15" s="54"/>
      <c r="B15" s="117"/>
      <c r="C15" s="118"/>
      <c r="D15" s="117"/>
      <c r="E15" s="120"/>
      <c r="F15" s="124"/>
      <c r="G15" s="53" t="s">
        <v>39</v>
      </c>
      <c r="H15" s="119"/>
      <c r="I15" s="119"/>
      <c r="J15" s="125" t="s">
        <v>44</v>
      </c>
      <c r="K15" s="126"/>
      <c r="L15" s="119" t="s">
        <v>1</v>
      </c>
      <c r="M15" s="119"/>
      <c r="N15" s="119" t="s">
        <v>45</v>
      </c>
      <c r="O15" s="119" t="s">
        <v>37</v>
      </c>
      <c r="P15" s="149" t="s">
        <v>43</v>
      </c>
      <c r="Q15" s="149"/>
      <c r="R15" s="114" t="s">
        <v>3</v>
      </c>
      <c r="S15" s="97"/>
      <c r="T15" s="89" t="s">
        <v>17</v>
      </c>
      <c r="U15" s="127" t="s">
        <v>4</v>
      </c>
      <c r="V15" s="128"/>
      <c r="W15" s="122" t="s">
        <v>17</v>
      </c>
      <c r="X15" s="114" t="s">
        <v>5</v>
      </c>
      <c r="Y15" s="97"/>
      <c r="Z15" s="94" t="s">
        <v>17</v>
      </c>
      <c r="AA15" s="127" t="s">
        <v>13</v>
      </c>
      <c r="AB15" s="128"/>
      <c r="AC15" s="122" t="s">
        <v>19</v>
      </c>
      <c r="AD15" s="114" t="s">
        <v>22</v>
      </c>
      <c r="AE15" s="97"/>
      <c r="AF15" s="94" t="s">
        <v>19</v>
      </c>
      <c r="AG15" s="149" t="s">
        <v>43</v>
      </c>
      <c r="AH15" s="149"/>
    </row>
    <row r="16" spans="1:37" x14ac:dyDescent="0.3">
      <c r="A16" s="54"/>
      <c r="B16" s="2"/>
      <c r="C16" s="33"/>
      <c r="D16" s="2"/>
      <c r="E16" s="129">
        <f>E39</f>
        <v>275974</v>
      </c>
      <c r="F16" s="130"/>
      <c r="G16" s="131">
        <v>100</v>
      </c>
      <c r="H16" s="89"/>
      <c r="I16" s="89"/>
      <c r="J16" s="129">
        <v>160919</v>
      </c>
      <c r="K16" s="132"/>
      <c r="L16" s="133">
        <v>0.48</v>
      </c>
      <c r="M16" s="134"/>
      <c r="N16" s="135" t="s">
        <v>30</v>
      </c>
      <c r="O16" s="54"/>
      <c r="P16" s="54">
        <f>P17*0.2</f>
        <v>10</v>
      </c>
      <c r="Q16" s="54" t="s">
        <v>55</v>
      </c>
      <c r="R16" s="114"/>
      <c r="S16" s="97"/>
      <c r="T16" s="97">
        <v>2</v>
      </c>
      <c r="U16" s="127"/>
      <c r="V16" s="128"/>
      <c r="W16" s="128">
        <v>2</v>
      </c>
      <c r="X16" s="114"/>
      <c r="Y16" s="97"/>
      <c r="Z16" s="97">
        <v>4</v>
      </c>
      <c r="AA16" s="127"/>
      <c r="AB16" s="128"/>
      <c r="AC16" s="128">
        <v>6</v>
      </c>
      <c r="AD16" s="114"/>
      <c r="AE16" s="97"/>
      <c r="AF16" s="97">
        <v>8</v>
      </c>
      <c r="AG16" s="54"/>
      <c r="AH16" s="54"/>
    </row>
    <row r="17" spans="1:34" x14ac:dyDescent="0.3">
      <c r="A17" s="21"/>
      <c r="B17" s="21"/>
      <c r="C17" s="34"/>
      <c r="D17" s="20"/>
      <c r="E17" s="35" t="s">
        <v>38</v>
      </c>
      <c r="F17" s="136"/>
      <c r="G17" s="36" t="s">
        <v>40</v>
      </c>
      <c r="H17" s="137"/>
      <c r="I17" s="137"/>
      <c r="J17" s="59"/>
      <c r="K17" s="21"/>
      <c r="L17" s="36" t="s">
        <v>50</v>
      </c>
      <c r="M17" s="21"/>
      <c r="N17" s="36" t="s">
        <v>52</v>
      </c>
      <c r="O17" s="36" t="s">
        <v>51</v>
      </c>
      <c r="P17" s="20">
        <v>50</v>
      </c>
      <c r="Q17" s="20" t="s">
        <v>9</v>
      </c>
      <c r="R17" s="138" t="s">
        <v>18</v>
      </c>
      <c r="S17" s="139" t="s">
        <v>23</v>
      </c>
      <c r="T17" s="137" t="s">
        <v>31</v>
      </c>
      <c r="U17" s="138" t="s">
        <v>10</v>
      </c>
      <c r="V17" s="139" t="s">
        <v>23</v>
      </c>
      <c r="W17" s="140" t="s">
        <v>31</v>
      </c>
      <c r="X17" s="138" t="s">
        <v>11</v>
      </c>
      <c r="Y17" s="139" t="s">
        <v>23</v>
      </c>
      <c r="Z17" s="137" t="s">
        <v>31</v>
      </c>
      <c r="AA17" s="138" t="s">
        <v>11</v>
      </c>
      <c r="AB17" s="139" t="s">
        <v>23</v>
      </c>
      <c r="AC17" s="140" t="s">
        <v>31</v>
      </c>
      <c r="AD17" s="138" t="s">
        <v>11</v>
      </c>
      <c r="AE17" s="139" t="s">
        <v>23</v>
      </c>
      <c r="AF17" s="137" t="s">
        <v>31</v>
      </c>
      <c r="AG17" s="20"/>
      <c r="AH17" s="20"/>
    </row>
    <row r="18" spans="1:34" x14ac:dyDescent="0.3">
      <c r="A18" s="29"/>
      <c r="B18" s="29"/>
      <c r="C18" s="32"/>
      <c r="D18" s="29"/>
      <c r="E18" s="3"/>
      <c r="F18" s="3"/>
      <c r="G18" s="4"/>
      <c r="H18" s="4"/>
      <c r="I18" s="4"/>
      <c r="J18" s="5"/>
      <c r="K18" s="5"/>
      <c r="L18" s="5"/>
      <c r="M18" s="5"/>
      <c r="N18" s="19"/>
      <c r="O18" s="19"/>
      <c r="P18" s="7"/>
      <c r="Q18" s="7"/>
      <c r="R18" s="8"/>
      <c r="S18" s="9"/>
      <c r="T18" s="2"/>
      <c r="U18" s="10"/>
      <c r="V18" s="11"/>
      <c r="W18" s="12"/>
      <c r="X18" s="8"/>
      <c r="Y18" s="9"/>
      <c r="Z18" s="2"/>
      <c r="AA18" s="8"/>
      <c r="AB18" s="9"/>
      <c r="AC18" s="12"/>
      <c r="AD18" s="8"/>
      <c r="AE18" s="9"/>
      <c r="AF18" s="2"/>
      <c r="AG18" s="7"/>
      <c r="AH18" s="7"/>
    </row>
    <row r="19" spans="1:34" x14ac:dyDescent="0.3">
      <c r="A19" s="54"/>
      <c r="B19" s="2" t="s">
        <v>58</v>
      </c>
      <c r="C19" s="57" t="s">
        <v>47</v>
      </c>
      <c r="D19" s="2"/>
      <c r="E19" s="71">
        <v>18997</v>
      </c>
      <c r="F19" s="143">
        <f>E19/$E$16*100</f>
        <v>6.8836194713994798</v>
      </c>
      <c r="G19" s="30">
        <f t="shared" ref="G19:G35" si="0">($G$16*E19)/$E$16</f>
        <v>6.8836194713994798</v>
      </c>
      <c r="H19" s="30"/>
      <c r="I19" s="31">
        <v>11594</v>
      </c>
      <c r="J19" s="31">
        <f t="shared" ref="J19:J35" si="1">$J$16*G19/100</f>
        <v>11077.051617181329</v>
      </c>
      <c r="K19" s="19"/>
      <c r="L19" s="19">
        <f>J19*$L$16</f>
        <v>5316.9847762470372</v>
      </c>
      <c r="M19" s="19"/>
      <c r="N19" s="58">
        <f>'Alfeld (Leine)'!M37</f>
        <v>6.2500000000000014E-2</v>
      </c>
      <c r="O19" s="19">
        <f>'Alfeld (Leine)'!N37</f>
        <v>895.90610306890551</v>
      </c>
      <c r="P19" s="16">
        <f>'Alfeld (Leine)'!O37</f>
        <v>8959.0610306890521</v>
      </c>
      <c r="Q19" s="7" t="str">
        <f>'Alfeld (Leine)'!P37</f>
        <v>kWh</v>
      </c>
      <c r="R19" s="14">
        <f>'Alfeld (Leine)'!Q37</f>
        <v>0</v>
      </c>
      <c r="S19" s="18">
        <f>'Alfeld (Leine)'!R37</f>
        <v>2</v>
      </c>
      <c r="T19" s="19">
        <f>(R19+S19)*11*2*$T$16</f>
        <v>88</v>
      </c>
      <c r="U19" s="14">
        <f>'Alfeld (Leine)'!T37</f>
        <v>0</v>
      </c>
      <c r="V19" s="18">
        <f>'Alfeld (Leine)'!U37</f>
        <v>7</v>
      </c>
      <c r="W19" s="15">
        <f>(U19+V19)*22*2*$W$16</f>
        <v>616</v>
      </c>
      <c r="X19" s="14">
        <f>'Alfeld (Leine)'!W37</f>
        <v>0</v>
      </c>
      <c r="Y19" s="18">
        <f>'Alfeld (Leine)'!X37</f>
        <v>1</v>
      </c>
      <c r="Z19" s="19">
        <f>(X19+Y19)*50*1*$Z$16</f>
        <v>200</v>
      </c>
      <c r="AA19" s="14">
        <f>'Alfeld (Leine)'!Z37</f>
        <v>0</v>
      </c>
      <c r="AB19" s="18">
        <f>'Alfeld (Leine)'!AA37</f>
        <v>0</v>
      </c>
      <c r="AC19" s="15">
        <f>(AA19+AB19)*75*0.5*$AC$16</f>
        <v>0</v>
      </c>
      <c r="AD19" s="14">
        <f>'Alfeld (Leine)'!AC37</f>
        <v>0</v>
      </c>
      <c r="AE19" s="18">
        <f>'Alfeld (Leine)'!AD37</f>
        <v>0</v>
      </c>
      <c r="AF19" s="19">
        <f>(AD19+AE19)*150*0.25*$AF$16</f>
        <v>0</v>
      </c>
      <c r="AG19" s="16">
        <f t="shared" ref="AG19" si="2">T19+W19+Z19+AC19+AF19</f>
        <v>904</v>
      </c>
      <c r="AH19" s="17" t="s">
        <v>2</v>
      </c>
    </row>
    <row r="20" spans="1:34" x14ac:dyDescent="0.3">
      <c r="A20" s="54"/>
      <c r="B20" s="2" t="s">
        <v>56</v>
      </c>
      <c r="C20" s="57" t="s">
        <v>46</v>
      </c>
      <c r="D20" s="2"/>
      <c r="E20" s="71">
        <v>8083</v>
      </c>
      <c r="F20" s="143">
        <f t="shared" ref="F20:F36" si="3">E20/$E$16*100</f>
        <v>2.9288990991905033</v>
      </c>
      <c r="G20" s="30">
        <f t="shared" si="0"/>
        <v>2.9288990991905033</v>
      </c>
      <c r="H20" s="30"/>
      <c r="I20" s="31">
        <v>5160</v>
      </c>
      <c r="J20" s="31">
        <f t="shared" si="1"/>
        <v>4713.1551414263658</v>
      </c>
      <c r="K20" s="19"/>
      <c r="L20" s="19">
        <f t="shared" ref="L20:L35" si="4">J20*$L$16</f>
        <v>2262.3144678846556</v>
      </c>
      <c r="M20" s="19"/>
      <c r="N20" s="58">
        <f>Algermissen!M27</f>
        <v>6.6666666666666666E-2</v>
      </c>
      <c r="O20" s="19">
        <f>Algermissen!N27</f>
        <v>268.59322528764068</v>
      </c>
      <c r="P20" s="16">
        <f>Algermissen!O27</f>
        <v>2685.9322528764064</v>
      </c>
      <c r="Q20" s="7" t="str">
        <f>Algermissen!P27</f>
        <v>kWh</v>
      </c>
      <c r="R20" s="14">
        <f>Algermissen!Q27</f>
        <v>0</v>
      </c>
      <c r="S20" s="18">
        <f>Algermissen!R27</f>
        <v>0</v>
      </c>
      <c r="T20" s="19">
        <f t="shared" ref="T20:T36" si="5">(R20+S20)*11*2*$T$16</f>
        <v>0</v>
      </c>
      <c r="U20" s="14">
        <f>Algermissen!T27</f>
        <v>35</v>
      </c>
      <c r="V20" s="18">
        <f>Algermissen!U27</f>
        <v>0</v>
      </c>
      <c r="W20" s="15">
        <f t="shared" ref="W20:W36" si="6">(U20+V20)*22*2*$W$16</f>
        <v>3080</v>
      </c>
      <c r="X20" s="14">
        <f>Algermissen!W27</f>
        <v>0</v>
      </c>
      <c r="Y20" s="18">
        <f>Algermissen!X27</f>
        <v>1</v>
      </c>
      <c r="Z20" s="19">
        <f t="shared" ref="Z20:Z36" si="7">(X20+Y20)*50*1*$Z$16</f>
        <v>200</v>
      </c>
      <c r="AA20" s="14">
        <f>Algermissen!Z27</f>
        <v>0</v>
      </c>
      <c r="AB20" s="18">
        <f>Algermissen!AA27</f>
        <v>0</v>
      </c>
      <c r="AC20" s="15">
        <f t="shared" ref="AC20:AC36" si="8">(AA20+AB20)*75*0.5*$AC$16</f>
        <v>0</v>
      </c>
      <c r="AD20" s="14">
        <f>Algermissen!AC27</f>
        <v>3</v>
      </c>
      <c r="AE20" s="18">
        <f>Algermissen!AD27</f>
        <v>0</v>
      </c>
      <c r="AF20" s="19">
        <f t="shared" ref="AF20:AF36" si="9">(AD20+AE20)*150*0.25*$AF$16</f>
        <v>900</v>
      </c>
      <c r="AG20" s="16">
        <f t="shared" ref="AG20:AG36" si="10">T20+W20+Z20+AC20+AF20</f>
        <v>4180</v>
      </c>
      <c r="AH20" s="17" t="s">
        <v>2</v>
      </c>
    </row>
    <row r="21" spans="1:34" x14ac:dyDescent="0.3">
      <c r="A21" s="54"/>
      <c r="B21" s="2" t="s">
        <v>57</v>
      </c>
      <c r="C21" s="57" t="s">
        <v>47</v>
      </c>
      <c r="D21" s="2"/>
      <c r="E21" s="71">
        <v>13645</v>
      </c>
      <c r="F21" s="143">
        <f t="shared" si="3"/>
        <v>4.9443063476994213</v>
      </c>
      <c r="G21" s="30">
        <f t="shared" si="0"/>
        <v>4.9443063476994213</v>
      </c>
      <c r="H21" s="30"/>
      <c r="I21" s="31">
        <v>8346</v>
      </c>
      <c r="J21" s="31">
        <f t="shared" si="1"/>
        <v>7956.3283316544312</v>
      </c>
      <c r="K21" s="19"/>
      <c r="L21" s="19">
        <f t="shared" si="4"/>
        <v>3819.0375991941269</v>
      </c>
      <c r="M21" s="19"/>
      <c r="N21" s="58">
        <f>'Bad Salzdetfurth'!M34</f>
        <v>6.1538461538461549E-2</v>
      </c>
      <c r="O21" s="19">
        <f>'Bad Salzdetfurth'!N34</f>
        <v>369.7953876145109</v>
      </c>
      <c r="P21" s="16">
        <f>'Bad Salzdetfurth'!O34</f>
        <v>3697.9538761451086</v>
      </c>
      <c r="Q21" s="7" t="str">
        <f>'Bad Salzdetfurth'!P34</f>
        <v>kWh</v>
      </c>
      <c r="R21" s="14">
        <f>'Bad Salzdetfurth'!Q34</f>
        <v>0</v>
      </c>
      <c r="S21" s="18">
        <f>'Bad Salzdetfurth'!R34</f>
        <v>1</v>
      </c>
      <c r="T21" s="19">
        <f t="shared" si="5"/>
        <v>44</v>
      </c>
      <c r="U21" s="14">
        <f>'Bad Salzdetfurth'!T34</f>
        <v>29</v>
      </c>
      <c r="V21" s="18">
        <f>'Bad Salzdetfurth'!U34</f>
        <v>5</v>
      </c>
      <c r="W21" s="15">
        <f t="shared" si="6"/>
        <v>2992</v>
      </c>
      <c r="X21" s="14">
        <f>'Bad Salzdetfurth'!W34</f>
        <v>17</v>
      </c>
      <c r="Y21" s="18">
        <f>'Bad Salzdetfurth'!X34</f>
        <v>0</v>
      </c>
      <c r="Z21" s="19">
        <f t="shared" si="7"/>
        <v>3400</v>
      </c>
      <c r="AA21" s="14">
        <f>'Bad Salzdetfurth'!Z34</f>
        <v>0</v>
      </c>
      <c r="AB21" s="18">
        <f>'Bad Salzdetfurth'!AA34</f>
        <v>0</v>
      </c>
      <c r="AC21" s="15">
        <f t="shared" si="8"/>
        <v>0</v>
      </c>
      <c r="AD21" s="14">
        <f>'Bad Salzdetfurth'!AC34</f>
        <v>2</v>
      </c>
      <c r="AE21" s="18">
        <f>'Bad Salzdetfurth'!AD34</f>
        <v>4</v>
      </c>
      <c r="AF21" s="19">
        <f t="shared" si="9"/>
        <v>1800</v>
      </c>
      <c r="AG21" s="16">
        <f t="shared" si="10"/>
        <v>8236</v>
      </c>
      <c r="AH21" s="17" t="s">
        <v>2</v>
      </c>
    </row>
    <row r="22" spans="1:34" x14ac:dyDescent="0.3">
      <c r="A22" s="54"/>
      <c r="B22" s="2" t="s">
        <v>59</v>
      </c>
      <c r="C22" s="57" t="s">
        <v>47</v>
      </c>
      <c r="D22" s="2"/>
      <c r="E22" s="71">
        <v>10157</v>
      </c>
      <c r="F22" s="143">
        <f t="shared" si="3"/>
        <v>3.6804191699218043</v>
      </c>
      <c r="G22" s="30">
        <f t="shared" si="0"/>
        <v>3.6804191699218043</v>
      </c>
      <c r="H22" s="30"/>
      <c r="I22" s="31">
        <v>6234</v>
      </c>
      <c r="J22" s="31">
        <f t="shared" si="1"/>
        <v>5922.4937240464678</v>
      </c>
      <c r="K22" s="19"/>
      <c r="L22" s="19">
        <f t="shared" si="4"/>
        <v>2842.7969875423046</v>
      </c>
      <c r="M22" s="19"/>
      <c r="N22" s="58">
        <f>Bockenem!M38</f>
        <v>5.5882352941176487E-2</v>
      </c>
      <c r="O22" s="19">
        <f>Bockenem!N38</f>
        <v>276.6503983459682</v>
      </c>
      <c r="P22" s="16">
        <f>Bockenem!O38</f>
        <v>2766.5039834596823</v>
      </c>
      <c r="Q22" s="7" t="str">
        <f>Bockenem!P38</f>
        <v>kWh</v>
      </c>
      <c r="R22" s="14">
        <f>Bockenem!Q38</f>
        <v>316</v>
      </c>
      <c r="S22" s="18">
        <f>Bockenem!R38</f>
        <v>0</v>
      </c>
      <c r="T22" s="19">
        <f t="shared" si="5"/>
        <v>13904</v>
      </c>
      <c r="U22" s="14">
        <f>Bockenem!T38</f>
        <v>65</v>
      </c>
      <c r="V22" s="18">
        <f>Bockenem!U38</f>
        <v>0</v>
      </c>
      <c r="W22" s="15">
        <f t="shared" si="6"/>
        <v>5720</v>
      </c>
      <c r="X22" s="14">
        <f>Bockenem!W38</f>
        <v>34</v>
      </c>
      <c r="Y22" s="18">
        <f>Bockenem!X38</f>
        <v>0</v>
      </c>
      <c r="Z22" s="19">
        <f t="shared" si="7"/>
        <v>6800</v>
      </c>
      <c r="AA22" s="14">
        <f>Bockenem!Z38</f>
        <v>0</v>
      </c>
      <c r="AB22" s="18">
        <f>Bockenem!AA38</f>
        <v>0</v>
      </c>
      <c r="AC22" s="15">
        <f t="shared" si="8"/>
        <v>0</v>
      </c>
      <c r="AD22" s="14">
        <f>Bockenem!AC38</f>
        <v>0</v>
      </c>
      <c r="AE22" s="18">
        <f>Bockenem!AD38</f>
        <v>0</v>
      </c>
      <c r="AF22" s="19">
        <f t="shared" si="9"/>
        <v>0</v>
      </c>
      <c r="AG22" s="16">
        <f t="shared" si="10"/>
        <v>26424</v>
      </c>
      <c r="AH22" s="17" t="s">
        <v>2</v>
      </c>
    </row>
    <row r="23" spans="1:34" x14ac:dyDescent="0.3">
      <c r="A23" s="54"/>
      <c r="B23" s="2" t="s">
        <v>60</v>
      </c>
      <c r="C23" s="57" t="s">
        <v>46</v>
      </c>
      <c r="D23" s="2"/>
      <c r="E23" s="71">
        <v>3117</v>
      </c>
      <c r="F23" s="143">
        <f t="shared" si="3"/>
        <v>1.1294542239486327</v>
      </c>
      <c r="G23" s="30">
        <f t="shared" si="0"/>
        <v>1.1294542239486329</v>
      </c>
      <c r="H23" s="30"/>
      <c r="I23" s="31">
        <v>4237</v>
      </c>
      <c r="J23" s="31">
        <f t="shared" si="1"/>
        <v>1817.5064426359008</v>
      </c>
      <c r="K23" s="19"/>
      <c r="L23" s="19">
        <f t="shared" si="4"/>
        <v>872.40309246523236</v>
      </c>
      <c r="M23" s="19"/>
      <c r="N23" s="58">
        <f>Diekholzen!M25</f>
        <v>6.25E-2</v>
      </c>
      <c r="O23" s="19">
        <f>Diekholzen!N25</f>
        <v>147.81787872954766</v>
      </c>
      <c r="P23" s="16">
        <f>Diekholzen!O25</f>
        <v>1478.1787872954765</v>
      </c>
      <c r="Q23" s="7" t="str">
        <f>Diekholzen!P25</f>
        <v>kWh</v>
      </c>
      <c r="R23" s="14">
        <f>Diekholzen!Q25</f>
        <v>0</v>
      </c>
      <c r="S23" s="18">
        <f>Diekholzen!R25</f>
        <v>0</v>
      </c>
      <c r="T23" s="19">
        <f t="shared" si="5"/>
        <v>0</v>
      </c>
      <c r="U23" s="14">
        <f>Diekholzen!T25</f>
        <v>38</v>
      </c>
      <c r="V23" s="18">
        <f>Diekholzen!U25</f>
        <v>2</v>
      </c>
      <c r="W23" s="15">
        <f t="shared" si="6"/>
        <v>3520</v>
      </c>
      <c r="X23" s="14">
        <f>Diekholzen!W25</f>
        <v>2</v>
      </c>
      <c r="Y23" s="18">
        <f>Diekholzen!X25</f>
        <v>0</v>
      </c>
      <c r="Z23" s="19">
        <f t="shared" si="7"/>
        <v>400</v>
      </c>
      <c r="AA23" s="14">
        <f>Diekholzen!Z25</f>
        <v>0</v>
      </c>
      <c r="AB23" s="18">
        <f>Diekholzen!AA25</f>
        <v>0</v>
      </c>
      <c r="AC23" s="15">
        <f t="shared" si="8"/>
        <v>0</v>
      </c>
      <c r="AD23" s="14">
        <f>Diekholzen!AC25</f>
        <v>0</v>
      </c>
      <c r="AE23" s="18">
        <f>Diekholzen!AD25</f>
        <v>0</v>
      </c>
      <c r="AF23" s="19">
        <f t="shared" si="9"/>
        <v>0</v>
      </c>
      <c r="AG23" s="16">
        <f t="shared" si="10"/>
        <v>3920</v>
      </c>
      <c r="AH23" s="17" t="s">
        <v>2</v>
      </c>
    </row>
    <row r="24" spans="1:34" x14ac:dyDescent="0.3">
      <c r="A24" s="54"/>
      <c r="B24" s="2" t="s">
        <v>61</v>
      </c>
      <c r="C24" s="57" t="s">
        <v>47</v>
      </c>
      <c r="D24" s="2"/>
      <c r="E24" s="71">
        <v>9261</v>
      </c>
      <c r="F24" s="143">
        <f t="shared" si="3"/>
        <v>3.3557509040706734</v>
      </c>
      <c r="G24" s="30">
        <f t="shared" si="0"/>
        <v>3.3557509040706734</v>
      </c>
      <c r="H24" s="30"/>
      <c r="I24" s="31">
        <v>5632</v>
      </c>
      <c r="J24" s="31">
        <f t="shared" si="1"/>
        <v>5400.0407973214869</v>
      </c>
      <c r="K24" s="19"/>
      <c r="L24" s="19">
        <f t="shared" si="4"/>
        <v>2592.0195827143139</v>
      </c>
      <c r="M24" s="19"/>
      <c r="N24" s="58">
        <f>Elze!M28</f>
        <v>7.1428571428571425E-2</v>
      </c>
      <c r="O24" s="19">
        <f>Elze!N28</f>
        <v>399.81179397473278</v>
      </c>
      <c r="P24" s="16">
        <f>Elze!O28</f>
        <v>3998.1179397473279</v>
      </c>
      <c r="Q24" s="7" t="str">
        <f>Elze!P28</f>
        <v>kWh</v>
      </c>
      <c r="R24" s="14">
        <f>Elze!Q28</f>
        <v>0</v>
      </c>
      <c r="S24" s="18">
        <f>Elze!R28</f>
        <v>0</v>
      </c>
      <c r="T24" s="19">
        <f t="shared" si="5"/>
        <v>0</v>
      </c>
      <c r="U24" s="14">
        <f>Elze!T28</f>
        <v>60</v>
      </c>
      <c r="V24" s="18">
        <f>Elze!U28</f>
        <v>2</v>
      </c>
      <c r="W24" s="15">
        <f t="shared" si="6"/>
        <v>5456</v>
      </c>
      <c r="X24" s="14">
        <f>Elze!W28</f>
        <v>4</v>
      </c>
      <c r="Y24" s="18">
        <f>Elze!X28</f>
        <v>0</v>
      </c>
      <c r="Z24" s="19">
        <f t="shared" si="7"/>
        <v>800</v>
      </c>
      <c r="AA24" s="14">
        <f>Elze!Z28</f>
        <v>0</v>
      </c>
      <c r="AB24" s="18">
        <f>Elze!AA28</f>
        <v>0</v>
      </c>
      <c r="AC24" s="15">
        <f t="shared" si="8"/>
        <v>0</v>
      </c>
      <c r="AD24" s="14">
        <f>Elze!AC28</f>
        <v>8</v>
      </c>
      <c r="AE24" s="18">
        <f>Elze!AD28</f>
        <v>0</v>
      </c>
      <c r="AF24" s="19">
        <f t="shared" si="9"/>
        <v>2400</v>
      </c>
      <c r="AG24" s="16">
        <f t="shared" si="10"/>
        <v>8656</v>
      </c>
      <c r="AH24" s="17" t="s">
        <v>2</v>
      </c>
    </row>
    <row r="25" spans="1:34" x14ac:dyDescent="0.3">
      <c r="A25" s="54"/>
      <c r="B25" s="2" t="s">
        <v>62</v>
      </c>
      <c r="C25" s="57" t="s">
        <v>46</v>
      </c>
      <c r="D25" s="2"/>
      <c r="E25" s="71">
        <v>4666</v>
      </c>
      <c r="F25" s="143">
        <f t="shared" si="3"/>
        <v>1.6907389826577868</v>
      </c>
      <c r="G25" s="30">
        <f t="shared" si="0"/>
        <v>1.6907389826577865</v>
      </c>
      <c r="H25" s="30"/>
      <c r="I25" s="31">
        <v>2831</v>
      </c>
      <c r="J25" s="31">
        <f t="shared" si="1"/>
        <v>2720.7202635030831</v>
      </c>
      <c r="K25" s="19"/>
      <c r="L25" s="19">
        <f t="shared" si="4"/>
        <v>1305.9457264814798</v>
      </c>
      <c r="M25" s="19"/>
      <c r="N25" s="58">
        <f>'Freden (Leine)'!M31</f>
        <v>6.9999999999999993E-2</v>
      </c>
      <c r="O25" s="19">
        <f>'Freden (Leine)'!N31</f>
        <v>115.54557222460352</v>
      </c>
      <c r="P25" s="16">
        <f>'Freden (Leine)'!O31</f>
        <v>1155.4557222460348</v>
      </c>
      <c r="Q25" s="7" t="str">
        <f>'Freden (Leine)'!P31</f>
        <v>kWh</v>
      </c>
      <c r="R25" s="14">
        <f>'Freden (Leine)'!Q31</f>
        <v>9</v>
      </c>
      <c r="S25" s="18">
        <f>'Freden (Leine)'!R31</f>
        <v>0</v>
      </c>
      <c r="T25" s="19">
        <f t="shared" si="5"/>
        <v>396</v>
      </c>
      <c r="U25" s="14">
        <f>'Freden (Leine)'!T31</f>
        <v>0</v>
      </c>
      <c r="V25" s="18">
        <f>'Freden (Leine)'!U31</f>
        <v>1</v>
      </c>
      <c r="W25" s="15">
        <f t="shared" si="6"/>
        <v>88</v>
      </c>
      <c r="X25" s="14">
        <f>'Freden (Leine)'!W31</f>
        <v>4</v>
      </c>
      <c r="Y25" s="18">
        <f>'Freden (Leine)'!X31</f>
        <v>0</v>
      </c>
      <c r="Z25" s="19">
        <f t="shared" si="7"/>
        <v>800</v>
      </c>
      <c r="AA25" s="14">
        <f>'Freden (Leine)'!Z31</f>
        <v>0</v>
      </c>
      <c r="AB25" s="18">
        <f>'Freden (Leine)'!AA31</f>
        <v>0</v>
      </c>
      <c r="AC25" s="15">
        <f t="shared" si="8"/>
        <v>0</v>
      </c>
      <c r="AD25" s="14">
        <f>'Freden (Leine)'!AC31</f>
        <v>0</v>
      </c>
      <c r="AE25" s="18">
        <f>'Freden (Leine)'!AD31</f>
        <v>0</v>
      </c>
      <c r="AF25" s="19">
        <f t="shared" si="9"/>
        <v>0</v>
      </c>
      <c r="AG25" s="16">
        <f t="shared" si="10"/>
        <v>1284</v>
      </c>
      <c r="AH25" s="17" t="s">
        <v>2</v>
      </c>
    </row>
    <row r="26" spans="1:34" x14ac:dyDescent="0.3">
      <c r="A26" s="54"/>
      <c r="B26" s="2" t="s">
        <v>63</v>
      </c>
      <c r="C26" s="57" t="s">
        <v>46</v>
      </c>
      <c r="D26" s="2"/>
      <c r="E26" s="71">
        <v>9744</v>
      </c>
      <c r="F26" s="143">
        <f t="shared" si="3"/>
        <v>3.5307673911310484</v>
      </c>
      <c r="G26" s="30">
        <f t="shared" si="0"/>
        <v>3.5307673911310484</v>
      </c>
      <c r="H26" s="30"/>
      <c r="I26" s="31">
        <v>6266</v>
      </c>
      <c r="J26" s="31">
        <f t="shared" si="1"/>
        <v>5681.6755781341717</v>
      </c>
      <c r="K26" s="19"/>
      <c r="L26" s="19">
        <f t="shared" si="4"/>
        <v>2727.2042775044024</v>
      </c>
      <c r="M26" s="19"/>
      <c r="N26" s="58">
        <f>Giesen!M26</f>
        <v>0.1</v>
      </c>
      <c r="O26" s="19">
        <f>Giesen!N26</f>
        <v>340.41665517241381</v>
      </c>
      <c r="P26" s="16">
        <f>Giesen!O26</f>
        <v>3404.1665517241377</v>
      </c>
      <c r="Q26" s="7" t="str">
        <f>Giesen!P26</f>
        <v>kWh</v>
      </c>
      <c r="R26" s="14">
        <f>Giesen!Q26</f>
        <v>40</v>
      </c>
      <c r="S26" s="18">
        <f>Giesen!R26</f>
        <v>1</v>
      </c>
      <c r="T26" s="19">
        <f t="shared" si="5"/>
        <v>1804</v>
      </c>
      <c r="U26" s="14">
        <f>Giesen!T26</f>
        <v>18</v>
      </c>
      <c r="V26" s="18">
        <f>Giesen!U26</f>
        <v>0</v>
      </c>
      <c r="W26" s="15">
        <f t="shared" si="6"/>
        <v>1584</v>
      </c>
      <c r="X26" s="14">
        <f>Giesen!W26</f>
        <v>1</v>
      </c>
      <c r="Y26" s="18">
        <f>Giesen!X26</f>
        <v>10</v>
      </c>
      <c r="Z26" s="19">
        <f t="shared" si="7"/>
        <v>2200</v>
      </c>
      <c r="AA26" s="14">
        <f>Giesen!Z26</f>
        <v>1</v>
      </c>
      <c r="AB26" s="18">
        <f>Giesen!AA26</f>
        <v>0</v>
      </c>
      <c r="AC26" s="15">
        <f t="shared" si="8"/>
        <v>225</v>
      </c>
      <c r="AD26" s="14">
        <f>Giesen!AC26</f>
        <v>0</v>
      </c>
      <c r="AE26" s="18">
        <f>Giesen!AD26</f>
        <v>0</v>
      </c>
      <c r="AF26" s="19">
        <f t="shared" si="9"/>
        <v>0</v>
      </c>
      <c r="AG26" s="16">
        <f t="shared" si="10"/>
        <v>5813</v>
      </c>
      <c r="AH26" s="17" t="s">
        <v>2</v>
      </c>
    </row>
    <row r="27" spans="1:34" x14ac:dyDescent="0.3">
      <c r="A27" s="54"/>
      <c r="B27" s="2" t="s">
        <v>64</v>
      </c>
      <c r="C27" s="57" t="s">
        <v>46</v>
      </c>
      <c r="D27" s="2"/>
      <c r="E27" s="71">
        <v>11735</v>
      </c>
      <c r="F27" s="143">
        <f t="shared" si="3"/>
        <v>4.252212164914086</v>
      </c>
      <c r="G27" s="30">
        <f t="shared" si="0"/>
        <v>4.252212164914086</v>
      </c>
      <c r="H27" s="30"/>
      <c r="I27" s="31">
        <v>7700</v>
      </c>
      <c r="J27" s="31">
        <f t="shared" si="1"/>
        <v>6842.6172936580979</v>
      </c>
      <c r="K27" s="19"/>
      <c r="L27" s="19">
        <f t="shared" si="4"/>
        <v>3284.4563009558869</v>
      </c>
      <c r="M27" s="19"/>
      <c r="N27" s="58">
        <f>Harsum!M30</f>
        <v>6.6666666666666666E-2</v>
      </c>
      <c r="O27" s="19">
        <f>Harsum!N30</f>
        <v>369.91487476571814</v>
      </c>
      <c r="P27" s="16">
        <f>Harsum!O30</f>
        <v>3699.148747657181</v>
      </c>
      <c r="Q27" s="7" t="str">
        <f>Harsum!P30</f>
        <v>kWh</v>
      </c>
      <c r="R27" s="14">
        <f>Harsum!Q30</f>
        <v>25</v>
      </c>
      <c r="S27" s="18">
        <f>Harsum!R30</f>
        <v>1</v>
      </c>
      <c r="T27" s="19">
        <f t="shared" si="5"/>
        <v>1144</v>
      </c>
      <c r="U27" s="14">
        <f>Harsum!T30</f>
        <v>44</v>
      </c>
      <c r="V27" s="18">
        <f>Harsum!U30</f>
        <v>1</v>
      </c>
      <c r="W27" s="15">
        <f t="shared" si="6"/>
        <v>3960</v>
      </c>
      <c r="X27" s="14">
        <f>Harsum!W30</f>
        <v>3</v>
      </c>
      <c r="Y27" s="18">
        <f>Harsum!X30</f>
        <v>2</v>
      </c>
      <c r="Z27" s="19">
        <f t="shared" si="7"/>
        <v>1000</v>
      </c>
      <c r="AA27" s="14">
        <f>Harsum!Z30</f>
        <v>0</v>
      </c>
      <c r="AB27" s="18">
        <f>Harsum!AA30</f>
        <v>0</v>
      </c>
      <c r="AC27" s="15">
        <f t="shared" si="8"/>
        <v>0</v>
      </c>
      <c r="AD27" s="14">
        <f>Harsum!AC30</f>
        <v>0</v>
      </c>
      <c r="AE27" s="18">
        <f>Harsum!AD30</f>
        <v>0</v>
      </c>
      <c r="AF27" s="19">
        <f t="shared" si="9"/>
        <v>0</v>
      </c>
      <c r="AG27" s="16">
        <f t="shared" si="10"/>
        <v>6104</v>
      </c>
      <c r="AH27" s="17" t="s">
        <v>2</v>
      </c>
    </row>
    <row r="28" spans="1:34" x14ac:dyDescent="0.3">
      <c r="A28" s="54"/>
      <c r="B28" s="2" t="s">
        <v>65</v>
      </c>
      <c r="C28" s="57" t="s">
        <v>47</v>
      </c>
      <c r="D28" s="2"/>
      <c r="E28" s="71">
        <v>101397</v>
      </c>
      <c r="F28" s="143">
        <f t="shared" si="3"/>
        <v>36.741504634494554</v>
      </c>
      <c r="G28" s="30">
        <f t="shared" si="0"/>
        <v>36.741504634494554</v>
      </c>
      <c r="H28" s="30"/>
      <c r="I28" s="31">
        <v>49336</v>
      </c>
      <c r="J28" s="31">
        <f t="shared" si="1"/>
        <v>59124.061842782292</v>
      </c>
      <c r="K28" s="19"/>
      <c r="L28" s="19">
        <f t="shared" si="4"/>
        <v>28379.549684535497</v>
      </c>
      <c r="M28" s="19"/>
      <c r="N28" s="58">
        <f>Hildesheim!M34</f>
        <v>0.20384615384615387</v>
      </c>
      <c r="O28" s="19">
        <f>Hildesheim!N34</f>
        <v>6010.9024082369297</v>
      </c>
      <c r="P28" s="16">
        <f>Hildesheim!O34</f>
        <v>60109.024082369302</v>
      </c>
      <c r="Q28" s="7" t="str">
        <f>Hildesheim!P34</f>
        <v>kWh</v>
      </c>
      <c r="R28" s="14">
        <f>Hildesheim!Q34</f>
        <v>0</v>
      </c>
      <c r="S28" s="18">
        <f>Hildesheim!R34</f>
        <v>5</v>
      </c>
      <c r="T28" s="19">
        <f t="shared" si="5"/>
        <v>220</v>
      </c>
      <c r="U28" s="14">
        <f>Hildesheim!T34</f>
        <v>34</v>
      </c>
      <c r="V28" s="18">
        <f>Hildesheim!U34</f>
        <v>94</v>
      </c>
      <c r="W28" s="15">
        <f t="shared" si="6"/>
        <v>11264</v>
      </c>
      <c r="X28" s="14">
        <f>Hildesheim!W34</f>
        <v>0</v>
      </c>
      <c r="Y28" s="18">
        <f>Hildesheim!X34</f>
        <v>5</v>
      </c>
      <c r="Z28" s="19">
        <f t="shared" si="7"/>
        <v>1000</v>
      </c>
      <c r="AA28" s="14">
        <f>Hildesheim!Z34</f>
        <v>0</v>
      </c>
      <c r="AB28" s="18">
        <f>Hildesheim!AA34</f>
        <v>0</v>
      </c>
      <c r="AC28" s="15">
        <f t="shared" si="8"/>
        <v>0</v>
      </c>
      <c r="AD28" s="14">
        <f>Hildesheim!AC34</f>
        <v>4</v>
      </c>
      <c r="AE28" s="18">
        <f>Hildesheim!AD34</f>
        <v>49</v>
      </c>
      <c r="AF28" s="19">
        <f t="shared" si="9"/>
        <v>15900</v>
      </c>
      <c r="AG28" s="16">
        <f t="shared" si="10"/>
        <v>28384</v>
      </c>
      <c r="AH28" s="17" t="s">
        <v>2</v>
      </c>
    </row>
    <row r="29" spans="1:34" x14ac:dyDescent="0.3">
      <c r="A29" s="54"/>
      <c r="B29" s="2" t="s">
        <v>66</v>
      </c>
      <c r="C29" s="57" t="s">
        <v>46</v>
      </c>
      <c r="D29" s="2"/>
      <c r="E29" s="71">
        <v>6934</v>
      </c>
      <c r="F29" s="143">
        <f t="shared" si="3"/>
        <v>2.5125555305934619</v>
      </c>
      <c r="G29" s="30">
        <f t="shared" si="0"/>
        <v>2.5125555305934615</v>
      </c>
      <c r="H29" s="30"/>
      <c r="I29" s="31">
        <v>4623</v>
      </c>
      <c r="J29" s="31">
        <f>$J$16*G29/100</f>
        <v>4043.1792342756921</v>
      </c>
      <c r="K29" s="19"/>
      <c r="L29" s="19">
        <f t="shared" si="4"/>
        <v>1940.7260324523322</v>
      </c>
      <c r="M29" s="19"/>
      <c r="N29" s="58">
        <f>Holle!M31</f>
        <v>5.4999999999999993E-2</v>
      </c>
      <c r="O29" s="19">
        <f>Holle!N31</f>
        <v>153.65907931929621</v>
      </c>
      <c r="P29" s="16">
        <f>Holle!O31</f>
        <v>1536.5907931929619</v>
      </c>
      <c r="Q29" s="7" t="str">
        <f>Holle!P31</f>
        <v>kWh</v>
      </c>
      <c r="R29" s="14">
        <f>Holle!Q31</f>
        <v>15</v>
      </c>
      <c r="S29" s="18">
        <f>Holle!R31</f>
        <v>1</v>
      </c>
      <c r="T29" s="19">
        <f t="shared" si="5"/>
        <v>704</v>
      </c>
      <c r="U29" s="14">
        <f>Holle!T31</f>
        <v>23</v>
      </c>
      <c r="V29" s="18">
        <f>Holle!U31</f>
        <v>0</v>
      </c>
      <c r="W29" s="15">
        <f t="shared" si="6"/>
        <v>2024</v>
      </c>
      <c r="X29" s="14">
        <f>Holle!W31</f>
        <v>5</v>
      </c>
      <c r="Y29" s="18">
        <f>Holle!X31</f>
        <v>1</v>
      </c>
      <c r="Z29" s="19">
        <f t="shared" si="7"/>
        <v>1200</v>
      </c>
      <c r="AA29" s="14">
        <f>Holle!Z31</f>
        <v>0</v>
      </c>
      <c r="AB29" s="18">
        <f>Holle!AA31</f>
        <v>0</v>
      </c>
      <c r="AC29" s="15">
        <f t="shared" si="8"/>
        <v>0</v>
      </c>
      <c r="AD29" s="14">
        <f>Holle!AC31</f>
        <v>3</v>
      </c>
      <c r="AE29" s="18">
        <f>Holle!AD31</f>
        <v>0</v>
      </c>
      <c r="AF29" s="19">
        <f t="shared" si="9"/>
        <v>900</v>
      </c>
      <c r="AG29" s="16">
        <f t="shared" si="10"/>
        <v>4828</v>
      </c>
      <c r="AH29" s="17" t="s">
        <v>2</v>
      </c>
    </row>
    <row r="30" spans="1:34" x14ac:dyDescent="0.3">
      <c r="A30" s="54"/>
      <c r="B30" s="2" t="s">
        <v>67</v>
      </c>
      <c r="C30" s="57" t="s">
        <v>46</v>
      </c>
      <c r="D30" s="2"/>
      <c r="E30" s="71">
        <v>5576</v>
      </c>
      <c r="F30" s="143">
        <f t="shared" si="3"/>
        <v>2.0204801901628415</v>
      </c>
      <c r="G30" s="30">
        <f t="shared" si="0"/>
        <v>2.0204801901628415</v>
      </c>
      <c r="H30" s="30"/>
      <c r="I30" s="31">
        <v>3659</v>
      </c>
      <c r="J30" s="31">
        <f t="shared" si="1"/>
        <v>3251.3365172081431</v>
      </c>
      <c r="K30" s="19"/>
      <c r="L30" s="19">
        <f t="shared" si="4"/>
        <v>1560.6415282599087</v>
      </c>
      <c r="M30" s="19"/>
      <c r="N30" s="58">
        <f>Lamspringe!M22</f>
        <v>0.2</v>
      </c>
      <c r="O30" s="19">
        <f>Lamspringe!N22</f>
        <v>351.26400000000001</v>
      </c>
      <c r="P30" s="16">
        <f>Lamspringe!O22</f>
        <v>3512.6400000000003</v>
      </c>
      <c r="Q30" s="7" t="str">
        <f>Lamspringe!P22</f>
        <v>kWh</v>
      </c>
      <c r="R30" s="14">
        <f>Lamspringe!Q22</f>
        <v>8</v>
      </c>
      <c r="S30" s="18">
        <f>Lamspringe!R22</f>
        <v>0</v>
      </c>
      <c r="T30" s="19">
        <f t="shared" si="5"/>
        <v>352</v>
      </c>
      <c r="U30" s="14">
        <f>Lamspringe!T22</f>
        <v>63</v>
      </c>
      <c r="V30" s="18">
        <f>Lamspringe!U22</f>
        <v>0</v>
      </c>
      <c r="W30" s="15">
        <f t="shared" si="6"/>
        <v>5544</v>
      </c>
      <c r="X30" s="14">
        <f>Lamspringe!W22</f>
        <v>3</v>
      </c>
      <c r="Y30" s="18">
        <f>Lamspringe!X22</f>
        <v>4</v>
      </c>
      <c r="Z30" s="19">
        <f t="shared" si="7"/>
        <v>1400</v>
      </c>
      <c r="AA30" s="14">
        <f>Lamspringe!Z22</f>
        <v>0</v>
      </c>
      <c r="AB30" s="18">
        <f>Lamspringe!AA22</f>
        <v>0</v>
      </c>
      <c r="AC30" s="15">
        <f t="shared" si="8"/>
        <v>0</v>
      </c>
      <c r="AD30" s="14">
        <f>Lamspringe!AC22</f>
        <v>0</v>
      </c>
      <c r="AE30" s="18">
        <f>Lamspringe!AD22</f>
        <v>0</v>
      </c>
      <c r="AF30" s="19">
        <f t="shared" si="9"/>
        <v>0</v>
      </c>
      <c r="AG30" s="16">
        <f t="shared" si="10"/>
        <v>7296</v>
      </c>
      <c r="AH30" s="17" t="s">
        <v>2</v>
      </c>
    </row>
    <row r="31" spans="1:34" x14ac:dyDescent="0.3">
      <c r="A31" s="54"/>
      <c r="B31" s="2" t="s">
        <v>68</v>
      </c>
      <c r="C31" s="57" t="s">
        <v>48</v>
      </c>
      <c r="D31" s="2"/>
      <c r="E31" s="71">
        <v>18234</v>
      </c>
      <c r="F31" s="143">
        <f t="shared" si="3"/>
        <v>6.6071441512606262</v>
      </c>
      <c r="G31" s="30">
        <f t="shared" si="0"/>
        <v>6.6071441512606262</v>
      </c>
      <c r="H31" s="30"/>
      <c r="I31" s="31">
        <v>12179</v>
      </c>
      <c r="J31" s="31">
        <f t="shared" si="1"/>
        <v>10632.150296767086</v>
      </c>
      <c r="K31" s="19"/>
      <c r="L31" s="19">
        <f t="shared" si="4"/>
        <v>5103.4321424482014</v>
      </c>
      <c r="M31" s="19"/>
      <c r="N31" s="58">
        <f>Leinebergland!M48</f>
        <v>6.1111111111111144E-2</v>
      </c>
      <c r="O31" s="19">
        <f>Leinebergland!N48</f>
        <v>634.14157420204003</v>
      </c>
      <c r="P31" s="16">
        <f>Leinebergland!O48</f>
        <v>6341.415742020401</v>
      </c>
      <c r="Q31" s="7" t="str">
        <f>Leinebergland!P48</f>
        <v>kWh</v>
      </c>
      <c r="R31" s="14">
        <f>Leinebergland!Q48</f>
        <v>200</v>
      </c>
      <c r="S31" s="18">
        <f>Leinebergland!R48</f>
        <v>5</v>
      </c>
      <c r="T31" s="19">
        <f t="shared" si="5"/>
        <v>9020</v>
      </c>
      <c r="U31" s="14">
        <f>Leinebergland!T48</f>
        <v>32</v>
      </c>
      <c r="V31" s="18">
        <f>Leinebergland!U48</f>
        <v>0</v>
      </c>
      <c r="W31" s="15">
        <f t="shared" si="6"/>
        <v>2816</v>
      </c>
      <c r="X31" s="14">
        <f>Leinebergland!W48</f>
        <v>10</v>
      </c>
      <c r="Y31" s="18">
        <f>Leinebergland!X48</f>
        <v>0</v>
      </c>
      <c r="Z31" s="19">
        <f t="shared" si="7"/>
        <v>2000</v>
      </c>
      <c r="AA31" s="14">
        <f>Leinebergland!Z48</f>
        <v>0</v>
      </c>
      <c r="AB31" s="18">
        <f>Leinebergland!AA48</f>
        <v>0</v>
      </c>
      <c r="AC31" s="15">
        <f t="shared" si="8"/>
        <v>0</v>
      </c>
      <c r="AD31" s="14">
        <f>Leinebergland!AC48</f>
        <v>0</v>
      </c>
      <c r="AE31" s="18">
        <f>Leinebergland!AD48</f>
        <v>0</v>
      </c>
      <c r="AF31" s="19">
        <f t="shared" si="9"/>
        <v>0</v>
      </c>
      <c r="AG31" s="16">
        <f t="shared" si="10"/>
        <v>13836</v>
      </c>
      <c r="AH31" s="17" t="s">
        <v>2</v>
      </c>
    </row>
    <row r="32" spans="1:34" x14ac:dyDescent="0.3">
      <c r="A32" s="54"/>
      <c r="B32" s="2" t="s">
        <v>69</v>
      </c>
      <c r="C32" s="57" t="s">
        <v>46</v>
      </c>
      <c r="D32" s="2"/>
      <c r="E32" s="71">
        <v>12291</v>
      </c>
      <c r="F32" s="143">
        <f t="shared" si="3"/>
        <v>4.4536804191699222</v>
      </c>
      <c r="G32" s="30">
        <f t="shared" si="0"/>
        <v>4.4536804191699222</v>
      </c>
      <c r="H32" s="30"/>
      <c r="I32" s="31">
        <v>7838</v>
      </c>
      <c r="J32" s="31">
        <f t="shared" si="1"/>
        <v>7166.8179937240466</v>
      </c>
      <c r="K32" s="19"/>
      <c r="L32" s="19">
        <f t="shared" si="4"/>
        <v>3440.0726369875424</v>
      </c>
      <c r="M32" s="19"/>
      <c r="N32" s="58">
        <f>Nordstemmen!M31</f>
        <v>6.4999999999999988E-2</v>
      </c>
      <c r="O32" s="19">
        <f>Nordstemmen!N31</f>
        <v>364.73005223334138</v>
      </c>
      <c r="P32" s="16">
        <f>Nordstemmen!O31</f>
        <v>3647.3005223334139</v>
      </c>
      <c r="Q32" s="7" t="str">
        <f>Nordstemmen!P31</f>
        <v>kWh</v>
      </c>
      <c r="R32" s="14">
        <f>Nordstemmen!Q31</f>
        <v>4</v>
      </c>
      <c r="S32" s="18">
        <f>Nordstemmen!R31</f>
        <v>0</v>
      </c>
      <c r="T32" s="19">
        <f t="shared" si="5"/>
        <v>176</v>
      </c>
      <c r="U32" s="14">
        <f>Nordstemmen!T31</f>
        <v>42</v>
      </c>
      <c r="V32" s="18">
        <f>Nordstemmen!U31</f>
        <v>2</v>
      </c>
      <c r="W32" s="15">
        <f t="shared" si="6"/>
        <v>3872</v>
      </c>
      <c r="X32" s="14">
        <f>Nordstemmen!W31</f>
        <v>4</v>
      </c>
      <c r="Y32" s="18">
        <f>Nordstemmen!X31</f>
        <v>1</v>
      </c>
      <c r="Z32" s="19">
        <f t="shared" si="7"/>
        <v>1000</v>
      </c>
      <c r="AA32" s="14">
        <f>Nordstemmen!Z31</f>
        <v>6</v>
      </c>
      <c r="AB32" s="18">
        <f>Nordstemmen!AA31</f>
        <v>0</v>
      </c>
      <c r="AC32" s="15">
        <f t="shared" si="8"/>
        <v>1350</v>
      </c>
      <c r="AD32" s="14">
        <f>Nordstemmen!AC31</f>
        <v>2</v>
      </c>
      <c r="AE32" s="18">
        <f>Nordstemmen!AD31</f>
        <v>0</v>
      </c>
      <c r="AF32" s="19">
        <f t="shared" si="9"/>
        <v>600</v>
      </c>
      <c r="AG32" s="16">
        <f t="shared" si="10"/>
        <v>6998</v>
      </c>
      <c r="AH32" s="17" t="s">
        <v>2</v>
      </c>
    </row>
    <row r="33" spans="1:34" x14ac:dyDescent="0.3">
      <c r="A33" s="54"/>
      <c r="B33" s="2" t="s">
        <v>70</v>
      </c>
      <c r="C33" s="57" t="s">
        <v>47</v>
      </c>
      <c r="D33" s="2"/>
      <c r="E33" s="71">
        <v>19938</v>
      </c>
      <c r="F33" s="143">
        <f t="shared" si="3"/>
        <v>7.2245936211382231</v>
      </c>
      <c r="G33" s="30">
        <f t="shared" si="0"/>
        <v>7.2245936211382231</v>
      </c>
      <c r="H33" s="30"/>
      <c r="I33" s="31">
        <v>10963</v>
      </c>
      <c r="J33" s="31">
        <f t="shared" si="1"/>
        <v>11625.743809199417</v>
      </c>
      <c r="K33" s="19"/>
      <c r="L33" s="19">
        <f t="shared" si="4"/>
        <v>5580.3570284157204</v>
      </c>
      <c r="M33" s="19"/>
      <c r="N33" s="58">
        <f>Sarstedt!M29</f>
        <v>6.8749999999999992E-2</v>
      </c>
      <c r="O33" s="19">
        <f>Sarstedt!N29</f>
        <v>402.89235510081249</v>
      </c>
      <c r="P33" s="16">
        <f>Sarstedt!O29</f>
        <v>4028.9235510081248</v>
      </c>
      <c r="Q33" s="7" t="str">
        <f>Sarstedt!P29</f>
        <v>kWh</v>
      </c>
      <c r="R33" s="14">
        <f>Sarstedt!Q29</f>
        <v>0</v>
      </c>
      <c r="S33" s="18">
        <f>Sarstedt!R29</f>
        <v>0</v>
      </c>
      <c r="T33" s="19">
        <f t="shared" si="5"/>
        <v>0</v>
      </c>
      <c r="U33" s="14">
        <f>Sarstedt!T29</f>
        <v>0</v>
      </c>
      <c r="V33" s="18">
        <f>Sarstedt!U29</f>
        <v>0</v>
      </c>
      <c r="W33" s="15">
        <f t="shared" si="6"/>
        <v>0</v>
      </c>
      <c r="X33" s="14">
        <f>Sarstedt!W29</f>
        <v>0</v>
      </c>
      <c r="Y33" s="18">
        <f>Sarstedt!X29</f>
        <v>0</v>
      </c>
      <c r="Z33" s="19">
        <f t="shared" si="7"/>
        <v>0</v>
      </c>
      <c r="AA33" s="14">
        <f>Sarstedt!Z29</f>
        <v>0</v>
      </c>
      <c r="AB33" s="18">
        <f>Sarstedt!AA29</f>
        <v>0</v>
      </c>
      <c r="AC33" s="15">
        <f t="shared" si="8"/>
        <v>0</v>
      </c>
      <c r="AD33" s="14">
        <f>Sarstedt!AC29</f>
        <v>0</v>
      </c>
      <c r="AE33" s="18">
        <f>Sarstedt!AD29</f>
        <v>0</v>
      </c>
      <c r="AF33" s="19">
        <f t="shared" si="9"/>
        <v>0</v>
      </c>
      <c r="AG33" s="16">
        <f t="shared" si="10"/>
        <v>0</v>
      </c>
      <c r="AH33" s="17" t="s">
        <v>2</v>
      </c>
    </row>
    <row r="34" spans="1:34" x14ac:dyDescent="0.3">
      <c r="A34" s="54"/>
      <c r="B34" s="2" t="s">
        <v>71</v>
      </c>
      <c r="C34" s="57" t="s">
        <v>46</v>
      </c>
      <c r="D34" s="2"/>
      <c r="E34" s="71">
        <v>8334</v>
      </c>
      <c r="F34" s="143">
        <f t="shared" si="3"/>
        <v>3.0198496959858536</v>
      </c>
      <c r="G34" s="30">
        <f t="shared" si="0"/>
        <v>3.0198496959858536</v>
      </c>
      <c r="H34" s="30"/>
      <c r="I34" s="31">
        <v>5245</v>
      </c>
      <c r="J34" s="31">
        <f t="shared" si="1"/>
        <v>4859.5119322834762</v>
      </c>
      <c r="K34" s="19"/>
      <c r="L34" s="19">
        <f t="shared" si="4"/>
        <v>2332.5657274960686</v>
      </c>
      <c r="M34" s="19"/>
      <c r="N34" s="58">
        <f>Schellerten!M33</f>
        <v>4.9999999999999996E-2</v>
      </c>
      <c r="O34" s="19">
        <f>Schellerten!N33</f>
        <v>125.88000000000001</v>
      </c>
      <c r="P34" s="16">
        <f>Schellerten!O33</f>
        <v>1258.8</v>
      </c>
      <c r="Q34" s="7" t="str">
        <f>Schellerten!P33</f>
        <v>kWh</v>
      </c>
      <c r="R34" s="14">
        <f>Schellerten!Q33</f>
        <v>0</v>
      </c>
      <c r="S34" s="18">
        <f>Schellerten!R33</f>
        <v>0</v>
      </c>
      <c r="T34" s="19">
        <f t="shared" si="5"/>
        <v>0</v>
      </c>
      <c r="U34" s="14">
        <f>Schellerten!T33</f>
        <v>21</v>
      </c>
      <c r="V34" s="18">
        <f>Schellerten!U33</f>
        <v>0</v>
      </c>
      <c r="W34" s="15">
        <f t="shared" si="6"/>
        <v>1848</v>
      </c>
      <c r="X34" s="14">
        <f>Schellerten!W33</f>
        <v>0</v>
      </c>
      <c r="Y34" s="18">
        <f>Schellerten!X33</f>
        <v>1</v>
      </c>
      <c r="Z34" s="19">
        <f t="shared" si="7"/>
        <v>200</v>
      </c>
      <c r="AA34" s="14">
        <f>Schellerten!Z33</f>
        <v>4</v>
      </c>
      <c r="AB34" s="18">
        <f>Schellerten!AA33</f>
        <v>0</v>
      </c>
      <c r="AC34" s="15">
        <f t="shared" si="8"/>
        <v>900</v>
      </c>
      <c r="AD34" s="14">
        <f>Schellerten!AC33</f>
        <v>2</v>
      </c>
      <c r="AE34" s="18">
        <f>Schellerten!AD33</f>
        <v>0</v>
      </c>
      <c r="AF34" s="19">
        <f t="shared" si="9"/>
        <v>600</v>
      </c>
      <c r="AG34" s="16">
        <f t="shared" si="10"/>
        <v>3548</v>
      </c>
      <c r="AH34" s="17" t="s">
        <v>2</v>
      </c>
    </row>
    <row r="35" spans="1:34" x14ac:dyDescent="0.3">
      <c r="A35" s="54"/>
      <c r="B35" s="2" t="s">
        <v>72</v>
      </c>
      <c r="C35" s="57" t="s">
        <v>46</v>
      </c>
      <c r="D35" s="2"/>
      <c r="E35" s="71">
        <v>5758</v>
      </c>
      <c r="F35" s="143">
        <f t="shared" si="3"/>
        <v>2.0864284316638524</v>
      </c>
      <c r="G35" s="30">
        <f t="shared" si="0"/>
        <v>2.0864284316638524</v>
      </c>
      <c r="H35" s="30"/>
      <c r="I35" s="31">
        <v>3965</v>
      </c>
      <c r="J35" s="31">
        <f t="shared" si="1"/>
        <v>3357.4597679491544</v>
      </c>
      <c r="K35" s="19"/>
      <c r="L35" s="19">
        <f t="shared" si="4"/>
        <v>1611.580688615594</v>
      </c>
      <c r="M35" s="19"/>
      <c r="N35" s="58">
        <f>Sibbesse!M33</f>
        <v>6.6666666666666666E-2</v>
      </c>
      <c r="O35" s="19">
        <f>Sibbesse!N33</f>
        <v>122.82548106981592</v>
      </c>
      <c r="P35" s="16">
        <f>Sibbesse!O33</f>
        <v>695.27287252518227</v>
      </c>
      <c r="Q35" s="7" t="str">
        <f>Sibbesse!P33</f>
        <v>kWh</v>
      </c>
      <c r="R35" s="14">
        <f>Sibbesse!Q33</f>
        <v>0</v>
      </c>
      <c r="S35" s="18">
        <f>Sibbesse!R33</f>
        <v>0</v>
      </c>
      <c r="T35" s="19">
        <f t="shared" si="5"/>
        <v>0</v>
      </c>
      <c r="U35" s="14">
        <f>Sibbesse!T33</f>
        <v>36</v>
      </c>
      <c r="V35" s="18">
        <f>Sibbesse!U33</f>
        <v>0</v>
      </c>
      <c r="W35" s="15">
        <f t="shared" si="6"/>
        <v>3168</v>
      </c>
      <c r="X35" s="14">
        <f>Sibbesse!W33</f>
        <v>0</v>
      </c>
      <c r="Y35" s="18">
        <f>Sibbesse!X33</f>
        <v>0</v>
      </c>
      <c r="Z35" s="19">
        <f t="shared" si="7"/>
        <v>0</v>
      </c>
      <c r="AA35" s="14">
        <f>Sibbesse!Z33</f>
        <v>0</v>
      </c>
      <c r="AB35" s="18">
        <f>Sibbesse!AA33</f>
        <v>0</v>
      </c>
      <c r="AC35" s="15">
        <f t="shared" si="8"/>
        <v>0</v>
      </c>
      <c r="AD35" s="14">
        <f>Sibbesse!AC33</f>
        <v>0</v>
      </c>
      <c r="AE35" s="18">
        <f>Sibbesse!AD33</f>
        <v>0</v>
      </c>
      <c r="AF35" s="19">
        <f t="shared" si="9"/>
        <v>0</v>
      </c>
      <c r="AG35" s="16">
        <f t="shared" si="10"/>
        <v>3168</v>
      </c>
      <c r="AH35" s="17" t="s">
        <v>2</v>
      </c>
    </row>
    <row r="36" spans="1:34" x14ac:dyDescent="0.3">
      <c r="A36" s="54"/>
      <c r="B36" s="2" t="s">
        <v>73</v>
      </c>
      <c r="C36" s="57" t="s">
        <v>46</v>
      </c>
      <c r="D36" s="2"/>
      <c r="E36" s="71">
        <v>8107</v>
      </c>
      <c r="F36" s="143">
        <f t="shared" si="3"/>
        <v>2.9375955705972299</v>
      </c>
      <c r="G36" s="30">
        <f t="shared" ref="G36" si="11">($G$16*E36)/$E$16</f>
        <v>2.9375955705972303</v>
      </c>
      <c r="H36" s="30"/>
      <c r="I36" s="31">
        <v>5111</v>
      </c>
      <c r="J36" s="31">
        <f t="shared" ref="J36" si="12">$J$16*G36/100</f>
        <v>4727.1494162493573</v>
      </c>
      <c r="K36" s="19"/>
      <c r="L36" s="19">
        <f t="shared" ref="L36" si="13">J36*$L$16</f>
        <v>2269.0317197996915</v>
      </c>
      <c r="M36" s="19"/>
      <c r="N36" s="58">
        <f>Söhlde!M30</f>
        <v>6.1111111111111116E-2</v>
      </c>
      <c r="O36" s="19">
        <f>Söhlde!N30</f>
        <v>189.91964080424324</v>
      </c>
      <c r="P36" s="16">
        <f>Söhlde!O30</f>
        <v>1899.1964080424327</v>
      </c>
      <c r="Q36" s="7" t="str">
        <f>Söhlde!P30</f>
        <v>kWh</v>
      </c>
      <c r="R36" s="14">
        <f>Söhlde!Q30</f>
        <v>8</v>
      </c>
      <c r="S36" s="18">
        <f>Söhlde!R30</f>
        <v>0</v>
      </c>
      <c r="T36" s="19">
        <f t="shared" si="5"/>
        <v>352</v>
      </c>
      <c r="U36" s="14">
        <f>Söhlde!T30</f>
        <v>30</v>
      </c>
      <c r="V36" s="18">
        <f>Söhlde!U30</f>
        <v>0</v>
      </c>
      <c r="W36" s="15">
        <f t="shared" si="6"/>
        <v>2640</v>
      </c>
      <c r="X36" s="14">
        <f>Söhlde!W30</f>
        <v>0</v>
      </c>
      <c r="Y36" s="18">
        <f>Söhlde!X30</f>
        <v>4</v>
      </c>
      <c r="Z36" s="19">
        <f t="shared" si="7"/>
        <v>800</v>
      </c>
      <c r="AA36" s="14">
        <f>Söhlde!Z30</f>
        <v>0</v>
      </c>
      <c r="AB36" s="18">
        <f>Söhlde!AA30</f>
        <v>0</v>
      </c>
      <c r="AC36" s="15">
        <f t="shared" si="8"/>
        <v>0</v>
      </c>
      <c r="AD36" s="14">
        <f>Söhlde!AC30</f>
        <v>2</v>
      </c>
      <c r="AE36" s="18">
        <f>Söhlde!AD30</f>
        <v>0</v>
      </c>
      <c r="AF36" s="19">
        <f t="shared" si="9"/>
        <v>600</v>
      </c>
      <c r="AG36" s="16">
        <f t="shared" si="10"/>
        <v>4392</v>
      </c>
      <c r="AH36" s="17" t="s">
        <v>2</v>
      </c>
    </row>
    <row r="37" spans="1:34" x14ac:dyDescent="0.3">
      <c r="A37" s="21"/>
      <c r="B37" s="21"/>
      <c r="C37" s="34"/>
      <c r="D37" s="20"/>
      <c r="E37" s="21"/>
      <c r="F37" s="21"/>
      <c r="G37" s="22"/>
      <c r="H37" s="22"/>
      <c r="I37" s="22"/>
      <c r="J37" s="21"/>
      <c r="K37" s="21"/>
      <c r="L37" s="21"/>
      <c r="M37" s="21"/>
      <c r="N37" s="23"/>
      <c r="O37" s="21"/>
      <c r="P37" s="24"/>
      <c r="Q37" s="25"/>
      <c r="R37" s="26"/>
      <c r="S37" s="27"/>
      <c r="T37" s="21"/>
      <c r="U37" s="26"/>
      <c r="V37" s="27"/>
      <c r="W37" s="28"/>
      <c r="X37" s="26"/>
      <c r="Y37" s="27"/>
      <c r="Z37" s="21"/>
      <c r="AA37" s="26"/>
      <c r="AB37" s="27"/>
      <c r="AC37" s="28"/>
      <c r="AD37" s="26"/>
      <c r="AE37" s="27"/>
      <c r="AF37" s="21"/>
      <c r="AG37" s="24"/>
      <c r="AH37" s="25"/>
    </row>
    <row r="38" spans="1:34" x14ac:dyDescent="0.3">
      <c r="A38" s="54"/>
      <c r="B38" s="2"/>
      <c r="C38" s="33"/>
      <c r="D38" s="2"/>
      <c r="E38" s="5"/>
      <c r="F38" s="5"/>
      <c r="G38" s="46"/>
      <c r="H38" s="46"/>
      <c r="I38" s="46"/>
      <c r="J38" s="5"/>
      <c r="K38" s="5"/>
      <c r="L38" s="5"/>
      <c r="M38" s="5"/>
      <c r="N38" s="6"/>
      <c r="O38" s="5"/>
      <c r="P38" s="5"/>
      <c r="Q38" s="2"/>
      <c r="R38" s="48"/>
      <c r="S38" s="49"/>
      <c r="T38" s="5"/>
      <c r="U38" s="48"/>
      <c r="V38" s="49"/>
      <c r="W38" s="50"/>
      <c r="X38" s="48"/>
      <c r="Y38" s="49"/>
      <c r="Z38" s="5"/>
      <c r="AA38" s="48"/>
      <c r="AB38" s="49"/>
      <c r="AC38" s="50"/>
      <c r="AD38" s="48"/>
      <c r="AE38" s="49"/>
      <c r="AF38" s="5"/>
      <c r="AG38" s="47"/>
      <c r="AH38" s="7"/>
    </row>
    <row r="39" spans="1:34" s="45" customFormat="1" ht="18" x14ac:dyDescent="0.35">
      <c r="A39" s="55"/>
      <c r="B39" s="2"/>
      <c r="C39" s="33"/>
      <c r="D39" s="2"/>
      <c r="E39" s="98">
        <f>SUM(E19:E37)</f>
        <v>275974</v>
      </c>
      <c r="F39" s="51"/>
      <c r="G39" s="52">
        <f>SUM(G19:G37)</f>
        <v>100</v>
      </c>
      <c r="H39" s="52"/>
      <c r="I39" s="98">
        <f>SUM(I19:I37)</f>
        <v>160919</v>
      </c>
      <c r="J39" s="98">
        <f>SUM(J19:J37)</f>
        <v>160919</v>
      </c>
      <c r="K39" s="98"/>
      <c r="L39" s="150">
        <f>SUM(L19:L37)</f>
        <v>77241.119999999995</v>
      </c>
      <c r="M39" s="150"/>
      <c r="N39" s="74">
        <f>SUM(N18:N37)/COUNT(N18:N37)</f>
        <v>8.048154233203253E-2</v>
      </c>
      <c r="O39" s="37">
        <f>SUM(O19:O37)</f>
        <v>11540.666480150516</v>
      </c>
      <c r="P39" s="38">
        <f>SUM(P19:P36)</f>
        <v>114873.68286333223</v>
      </c>
      <c r="Q39" s="39" t="s">
        <v>2</v>
      </c>
      <c r="R39" s="40">
        <f>SUM(R19:R37)</f>
        <v>625</v>
      </c>
      <c r="S39" s="41">
        <f>SUM(S19:S37)</f>
        <v>16</v>
      </c>
      <c r="T39" s="42"/>
      <c r="U39" s="40">
        <f>SUM(U19:U37)</f>
        <v>570</v>
      </c>
      <c r="V39" s="41">
        <f>SUM(V19:V37)</f>
        <v>114</v>
      </c>
      <c r="W39" s="43"/>
      <c r="X39" s="40">
        <f>SUM(X19:X37)</f>
        <v>87</v>
      </c>
      <c r="Y39" s="41">
        <f>SUM(Y19:Y37)</f>
        <v>30</v>
      </c>
      <c r="Z39" s="42"/>
      <c r="AA39" s="40">
        <f>SUM(AA19:AA37)</f>
        <v>11</v>
      </c>
      <c r="AB39" s="41">
        <f>SUM(AB19:AB37)</f>
        <v>0</v>
      </c>
      <c r="AC39" s="43"/>
      <c r="AD39" s="40">
        <f>SUM(AD19:AD37)</f>
        <v>26</v>
      </c>
      <c r="AE39" s="41">
        <f>SUM(AE19:AE37)</f>
        <v>53</v>
      </c>
      <c r="AF39" s="42"/>
      <c r="AG39" s="38">
        <f>SUM(AG19:AG37)</f>
        <v>137971</v>
      </c>
      <c r="AH39" s="44" t="s">
        <v>2</v>
      </c>
    </row>
    <row r="40" spans="1:34" s="45" customFormat="1" ht="14.4" customHeight="1" x14ac:dyDescent="0.35">
      <c r="A40" s="55"/>
      <c r="B40" s="2"/>
      <c r="C40" s="33"/>
      <c r="D40" s="2"/>
      <c r="E40" s="98"/>
      <c r="F40" s="51"/>
      <c r="G40" s="52"/>
      <c r="H40" s="52"/>
      <c r="I40" s="52"/>
      <c r="J40" s="98"/>
      <c r="K40" s="98"/>
      <c r="L40" s="98"/>
      <c r="M40" s="98"/>
      <c r="N40" s="37"/>
      <c r="O40" s="37"/>
      <c r="P40" s="72"/>
      <c r="Q40" s="55"/>
      <c r="R40" s="40"/>
      <c r="S40" s="41"/>
      <c r="T40" s="42"/>
      <c r="U40" s="40"/>
      <c r="V40" s="41"/>
      <c r="W40" s="43"/>
      <c r="X40" s="40"/>
      <c r="Y40" s="41"/>
      <c r="Z40" s="42"/>
      <c r="AA40" s="40"/>
      <c r="AB40" s="41"/>
      <c r="AC40" s="43"/>
      <c r="AD40" s="40"/>
      <c r="AE40" s="41"/>
      <c r="AF40" s="42"/>
      <c r="AG40" s="38"/>
      <c r="AH40" s="44"/>
    </row>
    <row r="41" spans="1:34" x14ac:dyDescent="0.3">
      <c r="J41" s="60"/>
      <c r="K41" s="60"/>
      <c r="L41" s="60"/>
      <c r="M41" s="60"/>
      <c r="N41" s="60"/>
    </row>
    <row r="42" spans="1:34" ht="15.6" x14ac:dyDescent="0.3">
      <c r="B42" s="65" t="s">
        <v>14</v>
      </c>
      <c r="J42" s="60"/>
      <c r="K42" s="60"/>
      <c r="L42" s="60"/>
      <c r="M42" s="60"/>
      <c r="N42" s="60"/>
      <c r="O42" s="61" t="s">
        <v>32</v>
      </c>
      <c r="P42" s="62" t="s">
        <v>16</v>
      </c>
      <c r="Q42" s="63"/>
      <c r="R42" s="64">
        <f>R39</f>
        <v>625</v>
      </c>
      <c r="S42" s="64" t="s">
        <v>27</v>
      </c>
      <c r="T42" s="8"/>
      <c r="U42" s="64">
        <f>U39</f>
        <v>570</v>
      </c>
      <c r="V42" s="64" t="s">
        <v>26</v>
      </c>
      <c r="W42" s="8"/>
      <c r="X42" s="64">
        <f>X39</f>
        <v>87</v>
      </c>
      <c r="Y42" s="64" t="s">
        <v>25</v>
      </c>
      <c r="Z42" s="8"/>
      <c r="AA42" s="64">
        <f>AA39</f>
        <v>11</v>
      </c>
      <c r="AB42" s="64" t="s">
        <v>28</v>
      </c>
      <c r="AC42" s="8"/>
      <c r="AD42" s="64">
        <f>AD39</f>
        <v>26</v>
      </c>
      <c r="AE42" s="64" t="s">
        <v>29</v>
      </c>
      <c r="AF42" s="99" t="s">
        <v>296</v>
      </c>
      <c r="AG42" s="100">
        <f>R42*11+U42*22+X42*50+AA42*75+AD42*150</f>
        <v>28490</v>
      </c>
      <c r="AH42" s="61" t="s">
        <v>297</v>
      </c>
    </row>
    <row r="43" spans="1:34" ht="15.6" x14ac:dyDescent="0.3">
      <c r="C43" s="73"/>
      <c r="D43" s="73"/>
      <c r="J43" s="60"/>
      <c r="K43" s="60"/>
      <c r="L43" s="60"/>
      <c r="M43" s="60"/>
      <c r="N43" s="60"/>
      <c r="O43" s="66" t="s">
        <v>33</v>
      </c>
      <c r="P43" s="67" t="s">
        <v>16</v>
      </c>
      <c r="Q43" s="68"/>
      <c r="R43" s="69">
        <f>S39</f>
        <v>16</v>
      </c>
      <c r="S43" s="70" t="s">
        <v>27</v>
      </c>
      <c r="T43" s="9"/>
      <c r="U43" s="69">
        <f>V39</f>
        <v>114</v>
      </c>
      <c r="V43" s="70" t="s">
        <v>26</v>
      </c>
      <c r="W43" s="9"/>
      <c r="X43" s="69">
        <f>Y39</f>
        <v>30</v>
      </c>
      <c r="Y43" s="70" t="s">
        <v>25</v>
      </c>
      <c r="Z43" s="9"/>
      <c r="AA43" s="69">
        <f>AB39</f>
        <v>0</v>
      </c>
      <c r="AB43" s="70" t="s">
        <v>28</v>
      </c>
      <c r="AC43" s="9"/>
      <c r="AD43" s="69">
        <f>AE39</f>
        <v>53</v>
      </c>
      <c r="AE43" s="70" t="s">
        <v>29</v>
      </c>
      <c r="AF43" s="101" t="s">
        <v>296</v>
      </c>
      <c r="AG43" s="142">
        <f>R43*11+U43*22+X43*50+AA43*75+AD43*150</f>
        <v>12134</v>
      </c>
      <c r="AH43" s="66" t="s">
        <v>297</v>
      </c>
    </row>
    <row r="44" spans="1:34" x14ac:dyDescent="0.3">
      <c r="B44" s="13" t="s">
        <v>261</v>
      </c>
    </row>
    <row r="45" spans="1:34" x14ac:dyDescent="0.3">
      <c r="B45" s="13" t="s">
        <v>262</v>
      </c>
      <c r="AE45" s="102" t="s">
        <v>298</v>
      </c>
      <c r="AF45" s="102"/>
      <c r="AG45" s="103">
        <f>AG42+AG43</f>
        <v>40624</v>
      </c>
      <c r="AH45" s="102" t="s">
        <v>297</v>
      </c>
    </row>
    <row r="46" spans="1:34" ht="18" x14ac:dyDescent="0.35">
      <c r="J46" s="76"/>
      <c r="K46" s="76"/>
      <c r="L46" s="76"/>
      <c r="M46" s="76"/>
      <c r="N46" s="76"/>
      <c r="O46" s="77" t="s">
        <v>263</v>
      </c>
      <c r="P46" s="78">
        <f>((S39*$T$16*11*2)+(V39*$W$16*22*2)+(Y39*$Z$16*50)+(AB39*$AC$16*0.5*75)+(AE39*$AF$16*150*0.25))</f>
        <v>32636</v>
      </c>
      <c r="Q46" s="79" t="s">
        <v>2</v>
      </c>
    </row>
    <row r="47" spans="1:34" ht="25.8" x14ac:dyDescent="0.5">
      <c r="J47" s="76"/>
      <c r="K47" s="76"/>
      <c r="L47" s="76"/>
      <c r="M47" s="76"/>
      <c r="N47" s="76"/>
      <c r="O47" s="80" t="s">
        <v>41</v>
      </c>
      <c r="P47" s="81">
        <f>((S39*$T$16*11*2)+(V39*$W$16*22*2)+(Y39*$Z$16*50)+(AB39*$AC$16*0.5*75)+(AE39*$AF$16*150*0.25))/P39*100</f>
        <v>28.410336629345966</v>
      </c>
      <c r="Q47" s="82" t="s">
        <v>264</v>
      </c>
    </row>
    <row r="56" spans="2:25" x14ac:dyDescent="0.3">
      <c r="B56" s="83" t="s">
        <v>265</v>
      </c>
      <c r="S56" s="83" t="s">
        <v>265</v>
      </c>
    </row>
    <row r="58" spans="2:25" ht="15.6" x14ac:dyDescent="0.3">
      <c r="B58" s="84" t="s">
        <v>266</v>
      </c>
      <c r="C58" s="85"/>
      <c r="D58" s="85"/>
      <c r="E58" s="84" t="s">
        <v>267</v>
      </c>
      <c r="F58" s="84"/>
      <c r="G58" s="84" t="s">
        <v>24</v>
      </c>
      <c r="H58" s="54"/>
      <c r="S58" s="54"/>
      <c r="T58" s="54"/>
      <c r="U58" s="54"/>
      <c r="V58" s="54"/>
      <c r="W58" s="54"/>
      <c r="X58" s="54"/>
      <c r="Y58" s="54"/>
    </row>
    <row r="59" spans="2:25" x14ac:dyDescent="0.3">
      <c r="B59" s="86"/>
      <c r="C59" s="87"/>
      <c r="D59" s="87"/>
      <c r="E59" s="86"/>
      <c r="F59" s="86"/>
      <c r="G59" s="86"/>
      <c r="H59" s="54"/>
      <c r="S59" s="97" t="s">
        <v>272</v>
      </c>
      <c r="T59" s="92" t="s">
        <v>273</v>
      </c>
      <c r="U59" s="93" t="s">
        <v>3</v>
      </c>
      <c r="V59" s="89" t="s">
        <v>274</v>
      </c>
      <c r="W59" s="94" t="s">
        <v>275</v>
      </c>
      <c r="X59" s="54"/>
      <c r="Y59" s="54"/>
    </row>
    <row r="60" spans="2:25" x14ac:dyDescent="0.3">
      <c r="B60" s="88">
        <v>0.05</v>
      </c>
      <c r="C60" s="54" t="s">
        <v>268</v>
      </c>
      <c r="D60" s="54"/>
      <c r="E60" s="89">
        <v>0</v>
      </c>
      <c r="F60" s="89" t="s">
        <v>269</v>
      </c>
      <c r="G60" s="90">
        <v>1499</v>
      </c>
      <c r="H60" s="54"/>
      <c r="S60" s="97" t="s">
        <v>272</v>
      </c>
      <c r="T60" s="92" t="s">
        <v>273</v>
      </c>
      <c r="U60" s="93" t="s">
        <v>4</v>
      </c>
      <c r="V60" s="89" t="s">
        <v>274</v>
      </c>
      <c r="W60" s="94" t="s">
        <v>276</v>
      </c>
      <c r="X60" s="54"/>
      <c r="Y60" s="54"/>
    </row>
    <row r="61" spans="2:25" x14ac:dyDescent="0.3">
      <c r="B61" s="88">
        <v>0.1</v>
      </c>
      <c r="C61" s="54" t="s">
        <v>268</v>
      </c>
      <c r="D61" s="54"/>
      <c r="E61" s="90">
        <v>1500</v>
      </c>
      <c r="F61" s="89" t="s">
        <v>269</v>
      </c>
      <c r="G61" s="90">
        <v>2999</v>
      </c>
      <c r="H61" s="54"/>
      <c r="S61" s="97" t="s">
        <v>272</v>
      </c>
      <c r="T61" s="92" t="s">
        <v>277</v>
      </c>
      <c r="U61" s="93" t="s">
        <v>5</v>
      </c>
      <c r="V61" s="89" t="s">
        <v>274</v>
      </c>
      <c r="W61" s="94" t="s">
        <v>278</v>
      </c>
      <c r="X61" s="54"/>
      <c r="Y61" s="54"/>
    </row>
    <row r="62" spans="2:25" x14ac:dyDescent="0.3">
      <c r="B62" s="88">
        <v>0.15</v>
      </c>
      <c r="C62" s="54" t="s">
        <v>268</v>
      </c>
      <c r="D62" s="54"/>
      <c r="E62" s="90">
        <v>3000</v>
      </c>
      <c r="F62" s="89" t="s">
        <v>269</v>
      </c>
      <c r="G62" s="90">
        <v>4999</v>
      </c>
      <c r="H62" s="54"/>
      <c r="S62" s="97" t="s">
        <v>272</v>
      </c>
      <c r="T62" s="92" t="s">
        <v>277</v>
      </c>
      <c r="U62" s="93" t="s">
        <v>13</v>
      </c>
      <c r="V62" s="89" t="s">
        <v>274</v>
      </c>
      <c r="W62" s="94" t="s">
        <v>279</v>
      </c>
      <c r="X62" s="54"/>
      <c r="Y62" s="54"/>
    </row>
    <row r="63" spans="2:25" x14ac:dyDescent="0.3">
      <c r="B63" s="88">
        <v>0.2</v>
      </c>
      <c r="C63" s="54" t="s">
        <v>268</v>
      </c>
      <c r="D63" s="54"/>
      <c r="E63" s="90">
        <v>5000</v>
      </c>
      <c r="F63" s="89" t="s">
        <v>269</v>
      </c>
      <c r="G63" s="90">
        <v>7999</v>
      </c>
      <c r="H63" s="54"/>
      <c r="S63" s="97" t="s">
        <v>272</v>
      </c>
      <c r="T63" s="92" t="s">
        <v>280</v>
      </c>
      <c r="U63" s="93" t="s">
        <v>22</v>
      </c>
      <c r="V63" s="89" t="s">
        <v>274</v>
      </c>
      <c r="W63" s="94" t="s">
        <v>281</v>
      </c>
      <c r="X63" s="54"/>
      <c r="Y63" s="54"/>
    </row>
    <row r="64" spans="2:25" x14ac:dyDescent="0.3">
      <c r="B64" s="88">
        <v>0.25</v>
      </c>
      <c r="C64" s="54" t="s">
        <v>268</v>
      </c>
      <c r="D64" s="54"/>
      <c r="E64" s="90">
        <v>8000</v>
      </c>
      <c r="F64" s="89" t="s">
        <v>269</v>
      </c>
      <c r="G64" s="90">
        <v>11999</v>
      </c>
      <c r="H64" s="54"/>
      <c r="S64" s="54"/>
      <c r="T64" s="54"/>
      <c r="U64" s="54"/>
      <c r="V64" s="54"/>
      <c r="W64" s="54"/>
      <c r="X64" s="54"/>
      <c r="Y64" s="54"/>
    </row>
    <row r="65" spans="2:25" x14ac:dyDescent="0.3">
      <c r="B65" s="88">
        <v>0.3</v>
      </c>
      <c r="C65" s="54" t="s">
        <v>268</v>
      </c>
      <c r="D65" s="54"/>
      <c r="E65" s="90">
        <v>12000</v>
      </c>
      <c r="F65" s="89" t="s">
        <v>269</v>
      </c>
      <c r="G65" s="90">
        <v>17999</v>
      </c>
      <c r="H65" s="54"/>
      <c r="S65" s="146" t="s">
        <v>282</v>
      </c>
      <c r="T65" s="146"/>
      <c r="U65" s="146"/>
      <c r="V65" s="146"/>
      <c r="W65" s="146"/>
      <c r="X65" s="146"/>
      <c r="Y65" s="146"/>
    </row>
    <row r="66" spans="2:25" x14ac:dyDescent="0.3">
      <c r="B66" s="88">
        <v>0.35</v>
      </c>
      <c r="C66" s="54" t="s">
        <v>268</v>
      </c>
      <c r="D66" s="54"/>
      <c r="E66" s="90">
        <v>18000</v>
      </c>
      <c r="F66" s="89" t="s">
        <v>269</v>
      </c>
      <c r="G66" s="90">
        <v>24999</v>
      </c>
      <c r="H66" s="54"/>
      <c r="I66" s="91" t="s">
        <v>270</v>
      </c>
      <c r="S66" s="54"/>
      <c r="T66" s="54"/>
      <c r="U66" s="54"/>
      <c r="V66" s="54"/>
      <c r="W66" s="54"/>
      <c r="X66" s="54"/>
      <c r="Y66" s="54"/>
    </row>
    <row r="67" spans="2:25" x14ac:dyDescent="0.3">
      <c r="B67" s="88">
        <v>0.4</v>
      </c>
      <c r="C67" s="54" t="s">
        <v>268</v>
      </c>
      <c r="D67" s="54"/>
      <c r="E67" s="90">
        <v>25000</v>
      </c>
      <c r="F67" s="89" t="s">
        <v>269</v>
      </c>
      <c r="G67" s="90">
        <v>39999</v>
      </c>
      <c r="H67" s="54"/>
      <c r="I67" s="91" t="s">
        <v>271</v>
      </c>
      <c r="S67" s="147" t="s">
        <v>283</v>
      </c>
      <c r="T67" s="147"/>
      <c r="U67" s="147"/>
      <c r="V67" s="147"/>
      <c r="W67" s="87" t="s">
        <v>284</v>
      </c>
      <c r="X67" s="95"/>
      <c r="Y67" s="54"/>
    </row>
    <row r="68" spans="2:25" x14ac:dyDescent="0.3">
      <c r="B68" s="54"/>
      <c r="C68" s="54"/>
      <c r="D68" s="54"/>
      <c r="E68" s="54"/>
      <c r="F68" s="54"/>
      <c r="G68" s="54"/>
      <c r="H68" s="54"/>
      <c r="S68" s="54"/>
      <c r="T68" s="54"/>
      <c r="U68" s="54"/>
      <c r="V68" s="54"/>
      <c r="W68" s="54"/>
      <c r="X68" s="54"/>
      <c r="Y68" s="54"/>
    </row>
  </sheetData>
  <mergeCells count="10">
    <mergeCell ref="A4:AH4"/>
    <mergeCell ref="B9:F9"/>
    <mergeCell ref="S65:Y65"/>
    <mergeCell ref="S67:V67"/>
    <mergeCell ref="A6:AH6"/>
    <mergeCell ref="AG14:AH14"/>
    <mergeCell ref="AG15:AH15"/>
    <mergeCell ref="L39:M39"/>
    <mergeCell ref="P14:Q14"/>
    <mergeCell ref="P15:Q15"/>
  </mergeCells>
  <pageMargins left="0.78740157480314965" right="0.78740157480314965" top="0.39370078740157483" bottom="0.39370078740157483" header="0" footer="0"/>
  <pageSetup paperSize="8" scale="90" orientation="landscape" r:id="rId1"/>
  <headerFooter>
    <oddHeader>&amp;R&amp;"NDSFrutiger 45 Light,Standard"&amp;10Ladeinfrastrukturkonzept für den Landkreis Hildesheim und die kreisangehörigen Kommunen</oddHeader>
    <oddFooter>&amp;L&amp;"NDSFrutiger 45 Light,Standard"&amp;10Anlage 2: LISA-Tabellen&amp;R&amp;"NDSFrutiger 45 Light,Standard"&amp;10Seite &amp;"NDSFrutiger 45 Light,Fett"&amp;P&amp;"NDSFrutiger 45 Light,Standard" von&amp;"NDSFrutiger 45 Light,Fett"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830D1-5786-4BC4-8A2C-B5C6B615662F}">
  <dimension ref="A1:AG38"/>
  <sheetViews>
    <sheetView view="pageLayout" zoomScale="70" zoomScaleNormal="100" zoomScalePageLayoutView="70" workbookViewId="0">
      <selection activeCell="Q30" sqref="Q30:AD30"/>
    </sheetView>
  </sheetViews>
  <sheetFormatPr baseColWidth="10" defaultColWidth="11.5546875" defaultRowHeight="14.4" x14ac:dyDescent="0.3"/>
  <cols>
    <col min="1" max="1" width="3.44140625" style="13" customWidth="1"/>
    <col min="2" max="2" width="43" style="13" customWidth="1"/>
    <col min="3" max="4" width="3.44140625" style="13" customWidth="1"/>
    <col min="5" max="5" width="17.6640625" style="13" customWidth="1"/>
    <col min="6" max="6" width="3.44140625" style="13" customWidth="1"/>
    <col min="7" max="7" width="12.44140625" style="13" bestFit="1" customWidth="1"/>
    <col min="8" max="8" width="3.44140625" style="13" customWidth="1"/>
    <col min="9" max="9" width="11.5546875" style="13"/>
    <col min="10" max="10" width="3.44140625" style="13" customWidth="1"/>
    <col min="11" max="11" width="11.5546875" style="13"/>
    <col min="12" max="12" width="3.44140625" style="13" customWidth="1"/>
    <col min="13" max="13" width="22" style="13" customWidth="1"/>
    <col min="14" max="14" width="26.109375" style="13" customWidth="1"/>
    <col min="15" max="15" width="19.5546875" style="13" customWidth="1"/>
    <col min="16" max="16" width="8.33203125" style="13" customWidth="1"/>
    <col min="17" max="18" width="11.5546875" style="13"/>
    <col min="19" max="19" width="12.6640625" style="13" bestFit="1" customWidth="1"/>
    <col min="20" max="21" width="11.5546875" style="13"/>
    <col min="22" max="22" width="12.6640625" style="13" bestFit="1" customWidth="1"/>
    <col min="23" max="24" width="11.5546875" style="13"/>
    <col min="25" max="25" width="9.6640625" style="13" bestFit="1" customWidth="1"/>
    <col min="26" max="27" width="11.5546875" style="13"/>
    <col min="28" max="28" width="10" style="13" bestFit="1" customWidth="1"/>
    <col min="29" max="30" width="11.5546875" style="13"/>
    <col min="31" max="31" width="10" style="13" bestFit="1" customWidth="1"/>
    <col min="32" max="33" width="16.109375" style="13" customWidth="1"/>
    <col min="34" max="16384" width="11.5546875" style="13"/>
  </cols>
  <sheetData>
    <row r="1" spans="1:33" x14ac:dyDescent="0.3">
      <c r="F1" s="104"/>
      <c r="G1" s="105"/>
      <c r="H1" s="106"/>
      <c r="I1" s="106"/>
      <c r="L1" s="96"/>
      <c r="P1" s="60"/>
      <c r="T1" s="107"/>
    </row>
    <row r="2" spans="1:33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33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3" ht="40.799999999999997" x14ac:dyDescent="0.75">
      <c r="A4" s="144" t="s">
        <v>294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</row>
    <row r="5" spans="1:33" x14ac:dyDescent="0.3">
      <c r="F5" s="104"/>
      <c r="G5" s="105"/>
      <c r="H5" s="106"/>
      <c r="I5" s="106"/>
      <c r="L5" s="96"/>
      <c r="P5" s="60"/>
      <c r="T5" s="107"/>
    </row>
    <row r="6" spans="1:33" ht="21" x14ac:dyDescent="0.4">
      <c r="A6" s="148" t="s">
        <v>257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</row>
    <row r="7" spans="1:33" x14ac:dyDescent="0.3">
      <c r="F7" s="104"/>
      <c r="G7" s="105"/>
      <c r="H7" s="106"/>
      <c r="I7" s="106"/>
      <c r="L7" s="96"/>
      <c r="P7" s="60"/>
      <c r="Q7" s="73"/>
      <c r="R7" s="73"/>
      <c r="S7" s="73"/>
      <c r="T7" s="108"/>
    </row>
    <row r="8" spans="1:33" ht="33" x14ac:dyDescent="0.6">
      <c r="A8" s="109"/>
      <c r="B8" s="109" t="s">
        <v>258</v>
      </c>
      <c r="C8" s="109"/>
      <c r="D8" s="109"/>
      <c r="E8" s="109"/>
      <c r="F8" s="109"/>
      <c r="G8" s="110"/>
      <c r="H8" s="111"/>
      <c r="I8" s="111"/>
      <c r="J8" s="111"/>
      <c r="K8" s="111"/>
      <c r="L8" s="111"/>
      <c r="M8" s="111"/>
      <c r="P8" s="75" t="s">
        <v>259</v>
      </c>
      <c r="T8" s="111"/>
    </row>
    <row r="9" spans="1:33" x14ac:dyDescent="0.3">
      <c r="B9" s="145" t="s">
        <v>260</v>
      </c>
      <c r="C9" s="145"/>
      <c r="D9" s="145"/>
      <c r="E9" s="145"/>
      <c r="F9" s="145"/>
    </row>
    <row r="11" spans="1:33" ht="21" x14ac:dyDescent="0.4">
      <c r="A11" s="112"/>
      <c r="B11" s="56" t="s">
        <v>81</v>
      </c>
      <c r="C11" s="56"/>
      <c r="D11" s="56"/>
      <c r="E11" s="56"/>
    </row>
    <row r="12" spans="1:33" x14ac:dyDescent="0.3">
      <c r="F12" s="104"/>
      <c r="G12" s="105"/>
      <c r="H12" s="106"/>
      <c r="K12" s="96"/>
      <c r="O12" s="60"/>
      <c r="P12" s="73"/>
      <c r="Q12" s="73"/>
      <c r="R12" s="73"/>
      <c r="S12" s="108"/>
    </row>
    <row r="13" spans="1:33" x14ac:dyDescent="0.3">
      <c r="A13" s="54"/>
      <c r="B13" s="2"/>
      <c r="C13" s="33"/>
      <c r="D13" s="2"/>
      <c r="E13" s="94"/>
      <c r="F13" s="94"/>
      <c r="G13" s="54"/>
      <c r="H13" s="54"/>
      <c r="I13" s="90"/>
      <c r="J13" s="90"/>
      <c r="K13" s="90"/>
      <c r="L13" s="90"/>
      <c r="M13" s="113"/>
      <c r="N13" s="114"/>
      <c r="O13" s="114"/>
      <c r="P13" s="114"/>
      <c r="Q13" s="115" t="s">
        <v>12</v>
      </c>
      <c r="R13" s="115"/>
      <c r="S13" s="115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</row>
    <row r="14" spans="1:33" x14ac:dyDescent="0.3">
      <c r="A14" s="54"/>
      <c r="B14" s="117" t="s">
        <v>20</v>
      </c>
      <c r="C14" s="118"/>
      <c r="D14" s="117"/>
      <c r="E14" s="119" t="s">
        <v>34</v>
      </c>
      <c r="F14" s="120"/>
      <c r="G14" s="119" t="s">
        <v>41</v>
      </c>
      <c r="H14" s="120"/>
      <c r="I14" s="121" t="s">
        <v>0</v>
      </c>
      <c r="J14" s="121"/>
      <c r="K14" s="121" t="s">
        <v>15</v>
      </c>
      <c r="L14" s="121"/>
      <c r="M14" s="121" t="s">
        <v>35</v>
      </c>
      <c r="N14" s="119" t="s">
        <v>36</v>
      </c>
      <c r="O14" s="149" t="s">
        <v>42</v>
      </c>
      <c r="P14" s="149"/>
      <c r="Q14" s="94" t="s">
        <v>8</v>
      </c>
      <c r="R14" s="89"/>
      <c r="S14" s="89" t="s">
        <v>0</v>
      </c>
      <c r="T14" s="122" t="s">
        <v>8</v>
      </c>
      <c r="U14" s="123"/>
      <c r="V14" s="122" t="s">
        <v>0</v>
      </c>
      <c r="W14" s="94" t="s">
        <v>6</v>
      </c>
      <c r="X14" s="89"/>
      <c r="Y14" s="94" t="s">
        <v>0</v>
      </c>
      <c r="Z14" s="122" t="s">
        <v>7</v>
      </c>
      <c r="AA14" s="123"/>
      <c r="AB14" s="122" t="s">
        <v>0</v>
      </c>
      <c r="AC14" s="94" t="s">
        <v>21</v>
      </c>
      <c r="AD14" s="89"/>
      <c r="AE14" s="94" t="s">
        <v>0</v>
      </c>
      <c r="AF14" s="149" t="s">
        <v>49</v>
      </c>
      <c r="AG14" s="149"/>
    </row>
    <row r="15" spans="1:33" x14ac:dyDescent="0.3">
      <c r="A15" s="54"/>
      <c r="B15" s="117"/>
      <c r="C15" s="118"/>
      <c r="D15" s="117"/>
      <c r="E15" s="120"/>
      <c r="F15" s="124"/>
      <c r="G15" s="53" t="s">
        <v>39</v>
      </c>
      <c r="H15" s="119"/>
      <c r="I15" s="125" t="s">
        <v>44</v>
      </c>
      <c r="J15" s="126"/>
      <c r="K15" s="119" t="s">
        <v>1</v>
      </c>
      <c r="L15" s="119"/>
      <c r="M15" s="119" t="s">
        <v>45</v>
      </c>
      <c r="N15" s="119" t="s">
        <v>37</v>
      </c>
      <c r="O15" s="149" t="s">
        <v>43</v>
      </c>
      <c r="P15" s="149"/>
      <c r="Q15" s="114" t="s">
        <v>3</v>
      </c>
      <c r="R15" s="97"/>
      <c r="S15" s="89" t="s">
        <v>17</v>
      </c>
      <c r="T15" s="127" t="s">
        <v>4</v>
      </c>
      <c r="U15" s="128"/>
      <c r="V15" s="122" t="s">
        <v>17</v>
      </c>
      <c r="W15" s="114" t="s">
        <v>5</v>
      </c>
      <c r="X15" s="97"/>
      <c r="Y15" s="94" t="s">
        <v>17</v>
      </c>
      <c r="Z15" s="127" t="s">
        <v>13</v>
      </c>
      <c r="AA15" s="128"/>
      <c r="AB15" s="122" t="s">
        <v>19</v>
      </c>
      <c r="AC15" s="114" t="s">
        <v>22</v>
      </c>
      <c r="AD15" s="97"/>
      <c r="AE15" s="94" t="s">
        <v>19</v>
      </c>
      <c r="AF15" s="149" t="s">
        <v>43</v>
      </c>
      <c r="AG15" s="149"/>
    </row>
    <row r="16" spans="1:33" x14ac:dyDescent="0.3">
      <c r="A16" s="54"/>
      <c r="B16" s="2"/>
      <c r="C16" s="33"/>
      <c r="D16" s="2"/>
      <c r="E16" s="129">
        <v>11738</v>
      </c>
      <c r="F16" s="130"/>
      <c r="G16" s="131">
        <v>100</v>
      </c>
      <c r="H16" s="89"/>
      <c r="I16" s="129">
        <v>7700</v>
      </c>
      <c r="J16" s="132"/>
      <c r="K16" s="133">
        <v>0.48</v>
      </c>
      <c r="L16" s="134"/>
      <c r="M16" s="135" t="s">
        <v>30</v>
      </c>
      <c r="N16" s="54"/>
      <c r="O16" s="54">
        <f>O17*0.2</f>
        <v>10</v>
      </c>
      <c r="P16" s="54" t="s">
        <v>55</v>
      </c>
      <c r="Q16" s="114"/>
      <c r="R16" s="97"/>
      <c r="S16" s="97">
        <v>2</v>
      </c>
      <c r="T16" s="127"/>
      <c r="U16" s="128"/>
      <c r="V16" s="128">
        <v>2</v>
      </c>
      <c r="W16" s="114"/>
      <c r="X16" s="97"/>
      <c r="Y16" s="97">
        <v>4</v>
      </c>
      <c r="Z16" s="127"/>
      <c r="AA16" s="128"/>
      <c r="AB16" s="128">
        <v>6</v>
      </c>
      <c r="AC16" s="114"/>
      <c r="AD16" s="97"/>
      <c r="AE16" s="97">
        <v>8</v>
      </c>
      <c r="AF16" s="54"/>
      <c r="AG16" s="54"/>
    </row>
    <row r="17" spans="1:33" x14ac:dyDescent="0.3">
      <c r="A17" s="21"/>
      <c r="B17" s="21"/>
      <c r="C17" s="34"/>
      <c r="D17" s="20"/>
      <c r="E17" s="35" t="s">
        <v>38</v>
      </c>
      <c r="F17" s="136"/>
      <c r="G17" s="36" t="s">
        <v>40</v>
      </c>
      <c r="H17" s="137"/>
      <c r="I17" s="59"/>
      <c r="J17" s="21"/>
      <c r="K17" s="36" t="s">
        <v>50</v>
      </c>
      <c r="L17" s="21"/>
      <c r="M17" s="21"/>
      <c r="N17" s="20"/>
      <c r="O17" s="20">
        <v>50</v>
      </c>
      <c r="P17" s="20" t="s">
        <v>9</v>
      </c>
      <c r="Q17" s="138" t="s">
        <v>18</v>
      </c>
      <c r="R17" s="139" t="s">
        <v>23</v>
      </c>
      <c r="S17" s="137" t="s">
        <v>31</v>
      </c>
      <c r="T17" s="138" t="s">
        <v>10</v>
      </c>
      <c r="U17" s="139" t="s">
        <v>23</v>
      </c>
      <c r="V17" s="140" t="s">
        <v>31</v>
      </c>
      <c r="W17" s="138" t="s">
        <v>11</v>
      </c>
      <c r="X17" s="139" t="s">
        <v>23</v>
      </c>
      <c r="Y17" s="137" t="s">
        <v>31</v>
      </c>
      <c r="Z17" s="138" t="s">
        <v>11</v>
      </c>
      <c r="AA17" s="139" t="s">
        <v>23</v>
      </c>
      <c r="AB17" s="140" t="s">
        <v>31</v>
      </c>
      <c r="AC17" s="138" t="s">
        <v>11</v>
      </c>
      <c r="AD17" s="139" t="s">
        <v>23</v>
      </c>
      <c r="AE17" s="137" t="s">
        <v>31</v>
      </c>
      <c r="AF17" s="20"/>
      <c r="AG17" s="20"/>
    </row>
    <row r="18" spans="1:33" x14ac:dyDescent="0.3">
      <c r="A18" s="29"/>
      <c r="B18" s="29"/>
      <c r="C18" s="32"/>
      <c r="D18" s="29"/>
      <c r="E18" s="3"/>
      <c r="F18" s="3"/>
      <c r="G18" s="4"/>
      <c r="H18" s="4"/>
      <c r="I18" s="5"/>
      <c r="J18" s="5"/>
      <c r="K18" s="5"/>
      <c r="L18" s="5"/>
      <c r="M18" s="6"/>
      <c r="N18" s="2"/>
      <c r="O18" s="7"/>
      <c r="P18" s="7"/>
      <c r="Q18" s="8"/>
      <c r="R18" s="9"/>
      <c r="S18" s="2"/>
      <c r="T18" s="10"/>
      <c r="U18" s="11"/>
      <c r="V18" s="12"/>
      <c r="W18" s="8"/>
      <c r="X18" s="9"/>
      <c r="Y18" s="2"/>
      <c r="Z18" s="8"/>
      <c r="AA18" s="9"/>
      <c r="AB18" s="12"/>
      <c r="AC18" s="8"/>
      <c r="AD18" s="9"/>
      <c r="AE18" s="2"/>
      <c r="AF18" s="7"/>
      <c r="AG18" s="7"/>
    </row>
    <row r="19" spans="1:33" x14ac:dyDescent="0.3">
      <c r="A19" s="54"/>
      <c r="B19" s="2" t="s">
        <v>132</v>
      </c>
      <c r="C19" s="57" t="s">
        <v>54</v>
      </c>
      <c r="D19" s="2"/>
      <c r="E19" s="71">
        <v>543</v>
      </c>
      <c r="F19" s="19"/>
      <c r="G19" s="30">
        <f t="shared" ref="G19:G27" si="0">($G$16*E19)/$E$16</f>
        <v>4.6260010223206676</v>
      </c>
      <c r="H19" s="30"/>
      <c r="I19" s="31">
        <f>$I$16*G19/100</f>
        <v>356.20207871869138</v>
      </c>
      <c r="J19" s="19"/>
      <c r="K19" s="19">
        <f>I19*$K$16</f>
        <v>170.97699778497184</v>
      </c>
      <c r="L19" s="19"/>
      <c r="M19" s="58">
        <v>0.05</v>
      </c>
      <c r="N19" s="19">
        <f t="shared" ref="N19:N27" si="1">K19*M19</f>
        <v>8.5488498892485918</v>
      </c>
      <c r="O19" s="16">
        <f t="shared" ref="O19:O27" si="2">N19*$O$16</f>
        <v>85.488498892485921</v>
      </c>
      <c r="P19" s="17" t="s">
        <v>2</v>
      </c>
      <c r="Q19" s="14">
        <v>0</v>
      </c>
      <c r="R19" s="18">
        <v>0</v>
      </c>
      <c r="S19" s="19">
        <f>(Q19+R19)*11*2*$S$16</f>
        <v>0</v>
      </c>
      <c r="T19" s="14">
        <v>4</v>
      </c>
      <c r="U19" s="18">
        <v>0</v>
      </c>
      <c r="V19" s="15">
        <f>(T19+U19)*22*2*$V$16</f>
        <v>352</v>
      </c>
      <c r="W19" s="14">
        <v>0</v>
      </c>
      <c r="X19" s="18">
        <v>0</v>
      </c>
      <c r="Y19" s="19">
        <f>(W19+X19)*50*1*$Y$16</f>
        <v>0</v>
      </c>
      <c r="Z19" s="14">
        <v>0</v>
      </c>
      <c r="AA19" s="18">
        <v>0</v>
      </c>
      <c r="AB19" s="15">
        <f>(Z19+AA19)*75*0.5*$AB$16</f>
        <v>0</v>
      </c>
      <c r="AC19" s="14">
        <v>0</v>
      </c>
      <c r="AD19" s="18">
        <v>0</v>
      </c>
      <c r="AE19" s="19">
        <f>(AC19+AD19)*150*0.25*$AE$16</f>
        <v>0</v>
      </c>
      <c r="AF19" s="16">
        <f t="shared" ref="AF19:AF27" si="3">S19+V19+Y19+AB19+AE19</f>
        <v>352</v>
      </c>
      <c r="AG19" s="17" t="s">
        <v>2</v>
      </c>
    </row>
    <row r="20" spans="1:33" x14ac:dyDescent="0.3">
      <c r="A20" s="54"/>
      <c r="B20" s="2" t="s">
        <v>133</v>
      </c>
      <c r="C20" s="57" t="s">
        <v>54</v>
      </c>
      <c r="D20" s="2"/>
      <c r="E20" s="71">
        <v>1154</v>
      </c>
      <c r="F20" s="19"/>
      <c r="G20" s="30">
        <f t="shared" si="0"/>
        <v>9.8313170897938313</v>
      </c>
      <c r="H20" s="30"/>
      <c r="I20" s="31">
        <f t="shared" ref="I20:I27" si="4">$I$16*G20/100</f>
        <v>757.011415914125</v>
      </c>
      <c r="J20" s="19"/>
      <c r="K20" s="19">
        <f t="shared" ref="K20:K27" si="5">I20*$K$16</f>
        <v>363.36547963877996</v>
      </c>
      <c r="L20" s="19"/>
      <c r="M20" s="58">
        <v>0.05</v>
      </c>
      <c r="N20" s="19">
        <f t="shared" si="1"/>
        <v>18.168273981938999</v>
      </c>
      <c r="O20" s="16">
        <f t="shared" si="2"/>
        <v>181.68273981938998</v>
      </c>
      <c r="P20" s="17" t="s">
        <v>2</v>
      </c>
      <c r="Q20" s="14">
        <v>4</v>
      </c>
      <c r="R20" s="18">
        <v>0</v>
      </c>
      <c r="S20" s="19">
        <f t="shared" ref="S20:S27" si="6">(Q20+R20)*11*2*$S$16</f>
        <v>176</v>
      </c>
      <c r="T20" s="14">
        <v>4</v>
      </c>
      <c r="U20" s="18">
        <v>0</v>
      </c>
      <c r="V20" s="15">
        <f t="shared" ref="V20:V27" si="7">(T20+U20)*22*2*$V$16</f>
        <v>352</v>
      </c>
      <c r="W20" s="14">
        <v>1</v>
      </c>
      <c r="X20" s="18">
        <v>0</v>
      </c>
      <c r="Y20" s="19">
        <f t="shared" ref="Y20:Y27" si="8">(W20+X20)*50*1*$Y$16</f>
        <v>200</v>
      </c>
      <c r="Z20" s="14">
        <v>0</v>
      </c>
      <c r="AA20" s="18">
        <v>0</v>
      </c>
      <c r="AB20" s="15">
        <f t="shared" ref="AB20:AB27" si="9">(Z20+AA20)*75*0.5*$AB$16</f>
        <v>0</v>
      </c>
      <c r="AC20" s="14">
        <v>0</v>
      </c>
      <c r="AD20" s="18">
        <v>0</v>
      </c>
      <c r="AE20" s="19">
        <f t="shared" ref="AE20:AE27" si="10">(AC20+AD20)*150*0.25*$AE$16</f>
        <v>0</v>
      </c>
      <c r="AF20" s="16">
        <f t="shared" si="3"/>
        <v>728</v>
      </c>
      <c r="AG20" s="17" t="s">
        <v>2</v>
      </c>
    </row>
    <row r="21" spans="1:33" x14ac:dyDescent="0.3">
      <c r="A21" s="54"/>
      <c r="B21" s="2" t="s">
        <v>53</v>
      </c>
      <c r="C21" s="57" t="s">
        <v>54</v>
      </c>
      <c r="D21" s="2"/>
      <c r="E21" s="71">
        <v>2417</v>
      </c>
      <c r="F21" s="19"/>
      <c r="G21" s="30">
        <f t="shared" si="0"/>
        <v>20.591242119611518</v>
      </c>
      <c r="H21" s="30"/>
      <c r="I21" s="31">
        <f t="shared" si="4"/>
        <v>1585.5256432100869</v>
      </c>
      <c r="J21" s="19"/>
      <c r="K21" s="19">
        <f t="shared" si="5"/>
        <v>761.05230874084168</v>
      </c>
      <c r="L21" s="19"/>
      <c r="M21" s="58">
        <v>0.1</v>
      </c>
      <c r="N21" s="19">
        <f t="shared" si="1"/>
        <v>76.105230874084171</v>
      </c>
      <c r="O21" s="16">
        <f t="shared" si="2"/>
        <v>761.05230874084168</v>
      </c>
      <c r="P21" s="17" t="s">
        <v>2</v>
      </c>
      <c r="Q21" s="14">
        <v>4</v>
      </c>
      <c r="R21" s="18">
        <v>0</v>
      </c>
      <c r="S21" s="19">
        <f t="shared" si="6"/>
        <v>176</v>
      </c>
      <c r="T21" s="14">
        <v>10</v>
      </c>
      <c r="U21" s="18">
        <v>0</v>
      </c>
      <c r="V21" s="15">
        <f t="shared" si="7"/>
        <v>880</v>
      </c>
      <c r="W21" s="14">
        <v>0</v>
      </c>
      <c r="X21" s="18">
        <v>0</v>
      </c>
      <c r="Y21" s="19">
        <f t="shared" si="8"/>
        <v>0</v>
      </c>
      <c r="Z21" s="14">
        <v>0</v>
      </c>
      <c r="AA21" s="18">
        <v>0</v>
      </c>
      <c r="AB21" s="15">
        <f t="shared" si="9"/>
        <v>0</v>
      </c>
      <c r="AC21" s="14">
        <v>0</v>
      </c>
      <c r="AD21" s="18">
        <v>0</v>
      </c>
      <c r="AE21" s="19">
        <f t="shared" si="10"/>
        <v>0</v>
      </c>
      <c r="AF21" s="16">
        <f t="shared" si="3"/>
        <v>1056</v>
      </c>
      <c r="AG21" s="17" t="s">
        <v>2</v>
      </c>
    </row>
    <row r="22" spans="1:33" x14ac:dyDescent="0.3">
      <c r="A22" s="54"/>
      <c r="B22" s="2" t="s">
        <v>64</v>
      </c>
      <c r="C22" s="57" t="s">
        <v>54</v>
      </c>
      <c r="D22" s="2"/>
      <c r="E22" s="71">
        <v>4672</v>
      </c>
      <c r="F22" s="19"/>
      <c r="G22" s="30">
        <f t="shared" ref="G22:G24" si="11">($G$16*E22)/$E$16</f>
        <v>39.802351337536209</v>
      </c>
      <c r="H22" s="30"/>
      <c r="I22" s="31">
        <f t="shared" si="4"/>
        <v>3064.7810529902881</v>
      </c>
      <c r="J22" s="19"/>
      <c r="K22" s="19">
        <f>I22*$K$16</f>
        <v>1471.0949054353382</v>
      </c>
      <c r="L22" s="19"/>
      <c r="M22" s="58">
        <v>0.15</v>
      </c>
      <c r="N22" s="19">
        <f t="shared" ref="N22:N24" si="12">K22*M22</f>
        <v>220.66423581530071</v>
      </c>
      <c r="O22" s="16">
        <f t="shared" ref="O22:O24" si="13">N22*$O$16</f>
        <v>2206.6423581530071</v>
      </c>
      <c r="P22" s="17" t="s">
        <v>2</v>
      </c>
      <c r="Q22" s="14">
        <v>10</v>
      </c>
      <c r="R22" s="18">
        <v>1</v>
      </c>
      <c r="S22" s="19">
        <f>(Q22+R22)*11*2*$S$16</f>
        <v>484</v>
      </c>
      <c r="T22" s="14">
        <v>20</v>
      </c>
      <c r="U22" s="18">
        <v>1</v>
      </c>
      <c r="V22" s="15">
        <f>(T22+U22)*22*2*$V$16</f>
        <v>1848</v>
      </c>
      <c r="W22" s="14">
        <v>2</v>
      </c>
      <c r="X22" s="18">
        <v>2</v>
      </c>
      <c r="Y22" s="19">
        <f>(W22+X22)*50*1*$Y$16</f>
        <v>800</v>
      </c>
      <c r="Z22" s="14">
        <v>0</v>
      </c>
      <c r="AA22" s="18">
        <v>0</v>
      </c>
      <c r="AB22" s="15">
        <f>(Z22+AA22)*75*0.5*$AB$16</f>
        <v>0</v>
      </c>
      <c r="AC22" s="14">
        <v>0</v>
      </c>
      <c r="AD22" s="18">
        <v>0</v>
      </c>
      <c r="AE22" s="19">
        <f>(AC22+AD22)*150*0.25*$AE$16</f>
        <v>0</v>
      </c>
      <c r="AF22" s="16">
        <f t="shared" ref="AF22:AF24" si="14">S22+V22+Y22+AB22+AE22</f>
        <v>3132</v>
      </c>
      <c r="AG22" s="17" t="s">
        <v>2</v>
      </c>
    </row>
    <row r="23" spans="1:33" x14ac:dyDescent="0.3">
      <c r="A23" s="54"/>
      <c r="B23" s="2" t="s">
        <v>134</v>
      </c>
      <c r="C23" s="57" t="s">
        <v>54</v>
      </c>
      <c r="D23" s="2"/>
      <c r="E23" s="71">
        <v>654</v>
      </c>
      <c r="F23" s="19"/>
      <c r="G23" s="30">
        <f t="shared" si="11"/>
        <v>5.5716476401431247</v>
      </c>
      <c r="H23" s="30"/>
      <c r="I23" s="31">
        <f t="shared" si="4"/>
        <v>429.01686829102056</v>
      </c>
      <c r="J23" s="19"/>
      <c r="K23" s="19">
        <f t="shared" ref="K23:K24" si="15">I23*$K$16</f>
        <v>205.92809677968987</v>
      </c>
      <c r="L23" s="19"/>
      <c r="M23" s="58">
        <v>0.05</v>
      </c>
      <c r="N23" s="19">
        <f t="shared" si="12"/>
        <v>10.296404838984493</v>
      </c>
      <c r="O23" s="16">
        <f t="shared" si="13"/>
        <v>102.96404838984493</v>
      </c>
      <c r="P23" s="17" t="s">
        <v>2</v>
      </c>
      <c r="Q23" s="14">
        <v>3</v>
      </c>
      <c r="R23" s="18">
        <v>0</v>
      </c>
      <c r="S23" s="19">
        <f t="shared" ref="S23:S24" si="16">(Q23+R23)*11*2*$S$16</f>
        <v>132</v>
      </c>
      <c r="T23" s="14">
        <v>0</v>
      </c>
      <c r="U23" s="18">
        <v>0</v>
      </c>
      <c r="V23" s="15">
        <f t="shared" ref="V23:V24" si="17">(T23+U23)*22*2*$V$16</f>
        <v>0</v>
      </c>
      <c r="W23" s="14">
        <v>0</v>
      </c>
      <c r="X23" s="18">
        <v>0</v>
      </c>
      <c r="Y23" s="19">
        <f t="shared" ref="Y23:Y24" si="18">(W23+X23)*50*1*$Y$16</f>
        <v>0</v>
      </c>
      <c r="Z23" s="14">
        <v>0</v>
      </c>
      <c r="AA23" s="18">
        <v>0</v>
      </c>
      <c r="AB23" s="15">
        <f t="shared" ref="AB23:AB24" si="19">(Z23+AA23)*75*0.5*$AB$16</f>
        <v>0</v>
      </c>
      <c r="AC23" s="14">
        <v>0</v>
      </c>
      <c r="AD23" s="18">
        <v>0</v>
      </c>
      <c r="AE23" s="19">
        <f t="shared" ref="AE23:AE24" si="20">(AC23+AD23)*150*0.25*$AE$16</f>
        <v>0</v>
      </c>
      <c r="AF23" s="16">
        <f t="shared" si="14"/>
        <v>132</v>
      </c>
      <c r="AG23" s="17" t="s">
        <v>2</v>
      </c>
    </row>
    <row r="24" spans="1:33" x14ac:dyDescent="0.3">
      <c r="A24" s="54"/>
      <c r="B24" s="2" t="s">
        <v>135</v>
      </c>
      <c r="C24" s="57" t="s">
        <v>54</v>
      </c>
      <c r="D24" s="2"/>
      <c r="E24" s="71">
        <v>431</v>
      </c>
      <c r="F24" s="19"/>
      <c r="G24" s="30">
        <f t="shared" si="11"/>
        <v>3.6718350655989096</v>
      </c>
      <c r="H24" s="30"/>
      <c r="I24" s="31">
        <f t="shared" si="4"/>
        <v>282.73130005111602</v>
      </c>
      <c r="J24" s="19"/>
      <c r="K24" s="19">
        <f t="shared" si="15"/>
        <v>135.71102402453567</v>
      </c>
      <c r="L24" s="19"/>
      <c r="M24" s="58">
        <v>0.05</v>
      </c>
      <c r="N24" s="19">
        <f t="shared" si="12"/>
        <v>6.7855512012267845</v>
      </c>
      <c r="O24" s="16">
        <f t="shared" si="13"/>
        <v>67.855512012267837</v>
      </c>
      <c r="P24" s="17" t="s">
        <v>2</v>
      </c>
      <c r="Q24" s="14">
        <v>2</v>
      </c>
      <c r="R24" s="18">
        <v>0</v>
      </c>
      <c r="S24" s="19">
        <f t="shared" si="16"/>
        <v>88</v>
      </c>
      <c r="T24" s="14">
        <v>0</v>
      </c>
      <c r="U24" s="18">
        <v>0</v>
      </c>
      <c r="V24" s="15">
        <f t="shared" si="17"/>
        <v>0</v>
      </c>
      <c r="W24" s="14">
        <v>0</v>
      </c>
      <c r="X24" s="18">
        <v>0</v>
      </c>
      <c r="Y24" s="19">
        <f t="shared" si="18"/>
        <v>0</v>
      </c>
      <c r="Z24" s="14">
        <v>0</v>
      </c>
      <c r="AA24" s="18">
        <v>0</v>
      </c>
      <c r="AB24" s="15">
        <f t="shared" si="19"/>
        <v>0</v>
      </c>
      <c r="AC24" s="14">
        <v>0</v>
      </c>
      <c r="AD24" s="18">
        <v>0</v>
      </c>
      <c r="AE24" s="19">
        <f t="shared" si="20"/>
        <v>0</v>
      </c>
      <c r="AF24" s="16">
        <f t="shared" si="14"/>
        <v>88</v>
      </c>
      <c r="AG24" s="17" t="s">
        <v>2</v>
      </c>
    </row>
    <row r="25" spans="1:33" x14ac:dyDescent="0.3">
      <c r="A25" s="54"/>
      <c r="B25" s="2" t="s">
        <v>136</v>
      </c>
      <c r="C25" s="57" t="s">
        <v>54</v>
      </c>
      <c r="D25" s="2"/>
      <c r="E25" s="71">
        <v>823</v>
      </c>
      <c r="F25" s="19"/>
      <c r="G25" s="30">
        <f t="shared" si="0"/>
        <v>7.011415914125064</v>
      </c>
      <c r="H25" s="30"/>
      <c r="I25" s="31">
        <f t="shared" si="4"/>
        <v>539.87902538763001</v>
      </c>
      <c r="J25" s="19"/>
      <c r="K25" s="19">
        <f t="shared" si="5"/>
        <v>259.14193218606238</v>
      </c>
      <c r="L25" s="19"/>
      <c r="M25" s="58">
        <v>0.05</v>
      </c>
      <c r="N25" s="19">
        <f t="shared" si="1"/>
        <v>12.95709660930312</v>
      </c>
      <c r="O25" s="16">
        <f t="shared" si="2"/>
        <v>129.57096609303119</v>
      </c>
      <c r="P25" s="17" t="s">
        <v>2</v>
      </c>
      <c r="Q25" s="14">
        <v>2</v>
      </c>
      <c r="R25" s="18">
        <v>0</v>
      </c>
      <c r="S25" s="19">
        <f t="shared" si="6"/>
        <v>88</v>
      </c>
      <c r="T25" s="14">
        <v>2</v>
      </c>
      <c r="U25" s="18">
        <v>0</v>
      </c>
      <c r="V25" s="15">
        <f t="shared" si="7"/>
        <v>176</v>
      </c>
      <c r="W25" s="14">
        <v>0</v>
      </c>
      <c r="X25" s="18">
        <v>0</v>
      </c>
      <c r="Y25" s="19">
        <f t="shared" si="8"/>
        <v>0</v>
      </c>
      <c r="Z25" s="14">
        <v>0</v>
      </c>
      <c r="AA25" s="18">
        <v>0</v>
      </c>
      <c r="AB25" s="15">
        <f t="shared" si="9"/>
        <v>0</v>
      </c>
      <c r="AC25" s="14">
        <v>0</v>
      </c>
      <c r="AD25" s="18">
        <v>0</v>
      </c>
      <c r="AE25" s="19">
        <f t="shared" si="10"/>
        <v>0</v>
      </c>
      <c r="AF25" s="16">
        <f t="shared" si="3"/>
        <v>264</v>
      </c>
      <c r="AG25" s="17" t="s">
        <v>2</v>
      </c>
    </row>
    <row r="26" spans="1:33" x14ac:dyDescent="0.3">
      <c r="A26" s="54"/>
      <c r="B26" s="2" t="s">
        <v>137</v>
      </c>
      <c r="C26" s="57" t="s">
        <v>54</v>
      </c>
      <c r="D26" s="2"/>
      <c r="E26" s="71">
        <v>515</v>
      </c>
      <c r="F26" s="19"/>
      <c r="G26" s="30">
        <f t="shared" si="0"/>
        <v>4.3874595331402286</v>
      </c>
      <c r="H26" s="30"/>
      <c r="I26" s="31">
        <f t="shared" si="4"/>
        <v>337.8343840517976</v>
      </c>
      <c r="J26" s="19"/>
      <c r="K26" s="19">
        <f t="shared" si="5"/>
        <v>162.16050434486283</v>
      </c>
      <c r="L26" s="19"/>
      <c r="M26" s="58">
        <v>0.05</v>
      </c>
      <c r="N26" s="19">
        <f t="shared" si="1"/>
        <v>8.1080252172431422</v>
      </c>
      <c r="O26" s="16">
        <f t="shared" si="2"/>
        <v>81.080252172431415</v>
      </c>
      <c r="P26" s="17" t="s">
        <v>2</v>
      </c>
      <c r="Q26" s="14">
        <v>0</v>
      </c>
      <c r="R26" s="18">
        <v>0</v>
      </c>
      <c r="S26" s="19">
        <f t="shared" si="6"/>
        <v>0</v>
      </c>
      <c r="T26" s="14">
        <v>2</v>
      </c>
      <c r="U26" s="18">
        <v>0</v>
      </c>
      <c r="V26" s="15">
        <f t="shared" si="7"/>
        <v>176</v>
      </c>
      <c r="W26" s="14">
        <v>0</v>
      </c>
      <c r="X26" s="18">
        <v>0</v>
      </c>
      <c r="Y26" s="19">
        <f t="shared" si="8"/>
        <v>0</v>
      </c>
      <c r="Z26" s="14">
        <v>0</v>
      </c>
      <c r="AA26" s="18">
        <v>0</v>
      </c>
      <c r="AB26" s="15">
        <f t="shared" si="9"/>
        <v>0</v>
      </c>
      <c r="AC26" s="14">
        <v>0</v>
      </c>
      <c r="AD26" s="18">
        <v>0</v>
      </c>
      <c r="AE26" s="19">
        <f t="shared" si="10"/>
        <v>0</v>
      </c>
      <c r="AF26" s="16">
        <f t="shared" si="3"/>
        <v>176</v>
      </c>
      <c r="AG26" s="17" t="s">
        <v>2</v>
      </c>
    </row>
    <row r="27" spans="1:33" x14ac:dyDescent="0.3">
      <c r="A27" s="54"/>
      <c r="B27" s="2" t="s">
        <v>138</v>
      </c>
      <c r="C27" s="57" t="s">
        <v>54</v>
      </c>
      <c r="D27" s="2"/>
      <c r="E27" s="71">
        <v>526</v>
      </c>
      <c r="F27" s="19"/>
      <c r="G27" s="30">
        <f t="shared" si="0"/>
        <v>4.481172261032544</v>
      </c>
      <c r="H27" s="30"/>
      <c r="I27" s="31">
        <f t="shared" si="4"/>
        <v>345.05026409950585</v>
      </c>
      <c r="J27" s="19"/>
      <c r="K27" s="19">
        <f t="shared" si="5"/>
        <v>165.62412676776282</v>
      </c>
      <c r="L27" s="19"/>
      <c r="M27" s="58">
        <v>0.05</v>
      </c>
      <c r="N27" s="19">
        <f t="shared" si="1"/>
        <v>8.2812063383881416</v>
      </c>
      <c r="O27" s="16">
        <f t="shared" si="2"/>
        <v>82.812063383881423</v>
      </c>
      <c r="P27" s="17" t="s">
        <v>2</v>
      </c>
      <c r="Q27" s="14">
        <v>0</v>
      </c>
      <c r="R27" s="18">
        <v>0</v>
      </c>
      <c r="S27" s="19">
        <f t="shared" si="6"/>
        <v>0</v>
      </c>
      <c r="T27" s="14">
        <v>2</v>
      </c>
      <c r="U27" s="18">
        <v>0</v>
      </c>
      <c r="V27" s="15">
        <f t="shared" si="7"/>
        <v>176</v>
      </c>
      <c r="W27" s="14">
        <v>0</v>
      </c>
      <c r="X27" s="18">
        <v>0</v>
      </c>
      <c r="Y27" s="19">
        <f t="shared" si="8"/>
        <v>0</v>
      </c>
      <c r="Z27" s="14">
        <v>0</v>
      </c>
      <c r="AA27" s="18">
        <v>0</v>
      </c>
      <c r="AB27" s="15">
        <f t="shared" si="9"/>
        <v>0</v>
      </c>
      <c r="AC27" s="14">
        <v>0</v>
      </c>
      <c r="AD27" s="18">
        <v>0</v>
      </c>
      <c r="AE27" s="19">
        <f t="shared" si="10"/>
        <v>0</v>
      </c>
      <c r="AF27" s="16">
        <f t="shared" si="3"/>
        <v>176</v>
      </c>
      <c r="AG27" s="17" t="s">
        <v>2</v>
      </c>
    </row>
    <row r="28" spans="1:33" x14ac:dyDescent="0.3">
      <c r="A28" s="21"/>
      <c r="B28" s="21"/>
      <c r="C28" s="34"/>
      <c r="D28" s="20"/>
      <c r="E28" s="21"/>
      <c r="F28" s="21"/>
      <c r="G28" s="22"/>
      <c r="H28" s="22"/>
      <c r="I28" s="21"/>
      <c r="J28" s="21"/>
      <c r="K28" s="21"/>
      <c r="L28" s="21"/>
      <c r="M28" s="23"/>
      <c r="N28" s="21"/>
      <c r="O28" s="24"/>
      <c r="P28" s="25"/>
      <c r="Q28" s="26"/>
      <c r="R28" s="27"/>
      <c r="S28" s="21"/>
      <c r="T28" s="26"/>
      <c r="U28" s="27"/>
      <c r="V28" s="28"/>
      <c r="W28" s="26"/>
      <c r="X28" s="27"/>
      <c r="Y28" s="21"/>
      <c r="Z28" s="26"/>
      <c r="AA28" s="27"/>
      <c r="AB28" s="28"/>
      <c r="AC28" s="26"/>
      <c r="AD28" s="27"/>
      <c r="AE28" s="21"/>
      <c r="AF28" s="24"/>
      <c r="AG28" s="25"/>
    </row>
    <row r="29" spans="1:33" x14ac:dyDescent="0.3">
      <c r="A29" s="54"/>
      <c r="B29" s="2"/>
      <c r="C29" s="33"/>
      <c r="D29" s="2"/>
      <c r="E29" s="5"/>
      <c r="F29" s="5"/>
      <c r="G29" s="46"/>
      <c r="H29" s="46"/>
      <c r="I29" s="5"/>
      <c r="J29" s="5"/>
      <c r="K29" s="5"/>
      <c r="L29" s="5"/>
      <c r="M29" s="6"/>
      <c r="N29" s="5"/>
      <c r="O29" s="5"/>
      <c r="P29" s="2"/>
      <c r="Q29" s="48"/>
      <c r="R29" s="49"/>
      <c r="S29" s="5"/>
      <c r="T29" s="48"/>
      <c r="U29" s="49"/>
      <c r="V29" s="50"/>
      <c r="W29" s="48"/>
      <c r="X29" s="49"/>
      <c r="Y29" s="5"/>
      <c r="Z29" s="48"/>
      <c r="AA29" s="49"/>
      <c r="AB29" s="50"/>
      <c r="AC29" s="48"/>
      <c r="AD29" s="49"/>
      <c r="AE29" s="5"/>
      <c r="AF29" s="47"/>
      <c r="AG29" s="7"/>
    </row>
    <row r="30" spans="1:33" s="45" customFormat="1" ht="18" x14ac:dyDescent="0.35">
      <c r="A30" s="55"/>
      <c r="B30" s="2"/>
      <c r="C30" s="33"/>
      <c r="D30" s="2"/>
      <c r="E30" s="150">
        <f>SUM(E19:E27)</f>
        <v>11735</v>
      </c>
      <c r="F30" s="150"/>
      <c r="G30" s="150">
        <f>SUM(G19:G27)</f>
        <v>99.9744419833021</v>
      </c>
      <c r="H30" s="150"/>
      <c r="I30" s="150">
        <f>SUM(I19:I27)</f>
        <v>7698.0320327142599</v>
      </c>
      <c r="J30" s="150"/>
      <c r="K30" s="150">
        <f>SUM(K19:K27)</f>
        <v>3695.0553757028451</v>
      </c>
      <c r="L30" s="150"/>
      <c r="M30" s="74">
        <f>SUM(M19:M27)/COUNT(M19:M27)</f>
        <v>6.6666666666666666E-2</v>
      </c>
      <c r="N30" s="37">
        <f>SUM(N18:N28)</f>
        <v>369.91487476571814</v>
      </c>
      <c r="O30" s="38">
        <f>SUM(O19:O27)</f>
        <v>3699.148747657181</v>
      </c>
      <c r="P30" s="39" t="s">
        <v>2</v>
      </c>
      <c r="Q30" s="40">
        <f>SUM(Q18:Q28)</f>
        <v>25</v>
      </c>
      <c r="R30" s="41">
        <f>SUM(R18:R28)</f>
        <v>1</v>
      </c>
      <c r="S30" s="42"/>
      <c r="T30" s="40">
        <f>SUM(T18:T28)</f>
        <v>44</v>
      </c>
      <c r="U30" s="41">
        <f>SUM(U18:U28)</f>
        <v>1</v>
      </c>
      <c r="V30" s="43"/>
      <c r="W30" s="40">
        <f>SUM(W18:W28)</f>
        <v>3</v>
      </c>
      <c r="X30" s="41">
        <f>SUM(X18:X28)</f>
        <v>2</v>
      </c>
      <c r="Y30" s="42"/>
      <c r="Z30" s="40">
        <f>SUM(Z18:Z28)</f>
        <v>0</v>
      </c>
      <c r="AA30" s="41">
        <f>SUM(AA18:AA28)</f>
        <v>0</v>
      </c>
      <c r="AB30" s="43"/>
      <c r="AC30" s="40">
        <f>SUM(AC18:AC28)</f>
        <v>0</v>
      </c>
      <c r="AD30" s="41">
        <f>SUM(AD18:AD28)</f>
        <v>0</v>
      </c>
      <c r="AE30" s="42"/>
      <c r="AF30" s="38">
        <f>SUM(AF19:AF27)</f>
        <v>6104</v>
      </c>
      <c r="AG30" s="44" t="s">
        <v>2</v>
      </c>
    </row>
    <row r="31" spans="1:33" s="45" customFormat="1" ht="14.4" customHeight="1" x14ac:dyDescent="0.35">
      <c r="A31" s="55"/>
      <c r="B31" s="2"/>
      <c r="C31" s="33"/>
      <c r="D31" s="2"/>
      <c r="E31" s="98"/>
      <c r="F31" s="51"/>
      <c r="G31" s="52"/>
      <c r="H31" s="52"/>
      <c r="I31" s="98"/>
      <c r="J31" s="98"/>
      <c r="K31" s="98"/>
      <c r="L31" s="98"/>
      <c r="M31" s="37"/>
      <c r="N31" s="37"/>
      <c r="O31" s="72"/>
      <c r="P31" s="55"/>
      <c r="Q31" s="40"/>
      <c r="R31" s="41"/>
      <c r="S31" s="42"/>
      <c r="T31" s="40"/>
      <c r="U31" s="41"/>
      <c r="V31" s="43"/>
      <c r="W31" s="40"/>
      <c r="X31" s="41"/>
      <c r="Y31" s="42"/>
      <c r="Z31" s="40"/>
      <c r="AA31" s="41"/>
      <c r="AB31" s="43"/>
      <c r="AC31" s="40"/>
      <c r="AD31" s="41"/>
      <c r="AE31" s="42"/>
      <c r="AF31" s="38"/>
      <c r="AG31" s="44"/>
    </row>
    <row r="32" spans="1:33" x14ac:dyDescent="0.3">
      <c r="I32" s="60"/>
      <c r="J32" s="60"/>
      <c r="K32" s="60"/>
      <c r="L32" s="60"/>
      <c r="M32" s="60"/>
    </row>
    <row r="33" spans="2:33" ht="15.6" x14ac:dyDescent="0.3">
      <c r="B33" s="65" t="s">
        <v>14</v>
      </c>
      <c r="J33" s="60"/>
      <c r="K33" s="60"/>
      <c r="L33" s="60"/>
      <c r="N33" s="61" t="s">
        <v>32</v>
      </c>
      <c r="O33" s="62" t="s">
        <v>16</v>
      </c>
      <c r="P33" s="63"/>
      <c r="Q33" s="64">
        <f>Q30</f>
        <v>25</v>
      </c>
      <c r="R33" s="64" t="s">
        <v>27</v>
      </c>
      <c r="S33" s="8"/>
      <c r="T33" s="64">
        <f>T30</f>
        <v>44</v>
      </c>
      <c r="U33" s="64" t="s">
        <v>26</v>
      </c>
      <c r="V33" s="8"/>
      <c r="W33" s="64">
        <f>W30</f>
        <v>3</v>
      </c>
      <c r="X33" s="64" t="s">
        <v>25</v>
      </c>
      <c r="Y33" s="8"/>
      <c r="Z33" s="64">
        <f>Z30</f>
        <v>0</v>
      </c>
      <c r="AA33" s="64" t="s">
        <v>28</v>
      </c>
      <c r="AB33" s="8"/>
      <c r="AC33" s="64">
        <f>AC30</f>
        <v>0</v>
      </c>
      <c r="AD33" s="64" t="s">
        <v>29</v>
      </c>
      <c r="AE33" s="99" t="s">
        <v>296</v>
      </c>
      <c r="AF33" s="100">
        <f>Q33*11+T33*22+W33*50+Z33*75+AC33*150</f>
        <v>1393</v>
      </c>
      <c r="AG33" s="61" t="s">
        <v>297</v>
      </c>
    </row>
    <row r="34" spans="2:33" ht="15.6" x14ac:dyDescent="0.3">
      <c r="C34" s="73"/>
      <c r="D34" s="73"/>
      <c r="J34" s="60"/>
      <c r="K34" s="60"/>
      <c r="L34" s="60"/>
      <c r="N34" s="66" t="s">
        <v>33</v>
      </c>
      <c r="O34" s="67" t="s">
        <v>16</v>
      </c>
      <c r="P34" s="68"/>
      <c r="Q34" s="69">
        <f>R30</f>
        <v>1</v>
      </c>
      <c r="R34" s="70" t="s">
        <v>27</v>
      </c>
      <c r="S34" s="9"/>
      <c r="T34" s="69">
        <f>U30</f>
        <v>1</v>
      </c>
      <c r="U34" s="70" t="s">
        <v>26</v>
      </c>
      <c r="V34" s="9"/>
      <c r="W34" s="69">
        <f>X30</f>
        <v>2</v>
      </c>
      <c r="X34" s="70" t="s">
        <v>25</v>
      </c>
      <c r="Y34" s="9"/>
      <c r="Z34" s="69">
        <f>AA30</f>
        <v>0</v>
      </c>
      <c r="AA34" s="70" t="s">
        <v>28</v>
      </c>
      <c r="AB34" s="9"/>
      <c r="AC34" s="69">
        <f>AD30</f>
        <v>0</v>
      </c>
      <c r="AD34" s="70" t="s">
        <v>29</v>
      </c>
      <c r="AE34" s="101" t="s">
        <v>296</v>
      </c>
      <c r="AF34" s="66">
        <f>Q34*11+T34*22+W34*50+Z34*75+AC34*150</f>
        <v>133</v>
      </c>
      <c r="AG34" s="66" t="s">
        <v>297</v>
      </c>
    </row>
    <row r="35" spans="2:33" x14ac:dyDescent="0.3">
      <c r="B35" s="13" t="s">
        <v>261</v>
      </c>
    </row>
    <row r="36" spans="2:33" x14ac:dyDescent="0.3">
      <c r="B36" s="13" t="s">
        <v>262</v>
      </c>
      <c r="AD36" s="102" t="s">
        <v>298</v>
      </c>
      <c r="AE36" s="102"/>
      <c r="AF36" s="103">
        <f>AF33+AF34</f>
        <v>1526</v>
      </c>
      <c r="AG36" s="102" t="s">
        <v>297</v>
      </c>
    </row>
    <row r="37" spans="2:33" ht="18" x14ac:dyDescent="0.35">
      <c r="K37" s="76"/>
      <c r="L37" s="76"/>
      <c r="M37" s="76"/>
      <c r="N37" s="77" t="s">
        <v>263</v>
      </c>
      <c r="O37" s="78">
        <f>((R30*$S$16*11*2)+(U30*$V$16*22*2)+(X30*$Y$16*50)+(AA30*$AB$16*0.5*75)+(AD30*$AE$16*150*0.25))</f>
        <v>532</v>
      </c>
      <c r="P37" s="79" t="s">
        <v>2</v>
      </c>
    </row>
    <row r="38" spans="2:33" ht="25.8" x14ac:dyDescent="0.5">
      <c r="K38" s="76"/>
      <c r="L38" s="76"/>
      <c r="M38" s="76"/>
      <c r="N38" s="80" t="s">
        <v>41</v>
      </c>
      <c r="O38" s="81">
        <f>((R30*$S$16*11*2)+(U30*$V$16*22*2)+(X30*$Y$16*50)+(AA30*$AB$16*0.5*75)+(AD30*$AE$16*150*0.25))/O30*100</f>
        <v>14.38168714726427</v>
      </c>
      <c r="P38" s="82" t="s">
        <v>264</v>
      </c>
    </row>
  </sheetData>
  <mergeCells count="11">
    <mergeCell ref="A4:AG4"/>
    <mergeCell ref="B9:F9"/>
    <mergeCell ref="A6:AG6"/>
    <mergeCell ref="E30:F30"/>
    <mergeCell ref="G30:H30"/>
    <mergeCell ref="I30:J30"/>
    <mergeCell ref="K30:L30"/>
    <mergeCell ref="O15:P15"/>
    <mergeCell ref="AF15:AG15"/>
    <mergeCell ref="O14:P14"/>
    <mergeCell ref="AF14:AG14"/>
  </mergeCells>
  <pageMargins left="0.78740157480314965" right="0.78740157480314965" top="0.39370078740157483" bottom="0.39370078740157483" header="0" footer="0"/>
  <pageSetup paperSize="8" scale="93" orientation="landscape" r:id="rId1"/>
  <headerFooter>
    <oddHeader>&amp;R&amp;"NDSFrutiger 45 Light,Standard"&amp;10Ladeinfrastrukturkonzept für den Landkreis Hildesheim und die kreisangehörigen Kommunen</oddHeader>
    <oddFooter>&amp;L&amp;"NDSFrutiger 45 Light,Standard"&amp;10Anlage 2: LISA-Tabellen&amp;R&amp;"NDSFrutiger 45 Light,Standard"&amp;10Seite &amp;"NDSFrutiger 45 Light,Fett"&amp;P&amp;"NDSFrutiger 45 Light,Standard" von&amp;"NDSFrutiger 45 Light,Fett"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7FBBB-2BFF-40BF-A7D5-D333E9E2622D}">
  <dimension ref="A1:AG42"/>
  <sheetViews>
    <sheetView view="pageLayout" topLeftCell="Q1" zoomScale="70" zoomScaleNormal="70" zoomScalePageLayoutView="70" workbookViewId="0">
      <selection activeCell="AE34" sqref="Q34:AE34"/>
    </sheetView>
  </sheetViews>
  <sheetFormatPr baseColWidth="10" defaultColWidth="11.5546875" defaultRowHeight="14.4" x14ac:dyDescent="0.3"/>
  <cols>
    <col min="1" max="1" width="3.44140625" style="13" customWidth="1"/>
    <col min="2" max="2" width="43" style="13" customWidth="1"/>
    <col min="3" max="4" width="3.44140625" style="13" customWidth="1"/>
    <col min="5" max="5" width="17.6640625" style="13" customWidth="1"/>
    <col min="6" max="6" width="3.44140625" style="13" customWidth="1"/>
    <col min="7" max="7" width="12.44140625" style="13" bestFit="1" customWidth="1"/>
    <col min="8" max="8" width="3.44140625" style="13" customWidth="1"/>
    <col min="9" max="9" width="11.5546875" style="13"/>
    <col min="10" max="10" width="3.44140625" style="13" customWidth="1"/>
    <col min="11" max="11" width="11.5546875" style="13"/>
    <col min="12" max="12" width="3.44140625" style="13" customWidth="1"/>
    <col min="13" max="13" width="22" style="13" customWidth="1"/>
    <col min="14" max="14" width="26.109375" style="13" customWidth="1"/>
    <col min="15" max="15" width="20.5546875" style="13" customWidth="1"/>
    <col min="16" max="16" width="12.33203125" style="13" customWidth="1"/>
    <col min="17" max="18" width="11.5546875" style="13"/>
    <col min="19" max="19" width="12.6640625" style="13" bestFit="1" customWidth="1"/>
    <col min="20" max="21" width="11.5546875" style="13"/>
    <col min="22" max="22" width="12.6640625" style="13" bestFit="1" customWidth="1"/>
    <col min="23" max="24" width="11.5546875" style="13"/>
    <col min="25" max="25" width="9.6640625" style="13" bestFit="1" customWidth="1"/>
    <col min="26" max="27" width="11.5546875" style="13"/>
    <col min="28" max="28" width="10" style="13" bestFit="1" customWidth="1"/>
    <col min="29" max="30" width="11.5546875" style="13"/>
    <col min="31" max="31" width="10" style="13" bestFit="1" customWidth="1"/>
    <col min="32" max="33" width="16.109375" style="13" customWidth="1"/>
    <col min="34" max="16384" width="11.5546875" style="13"/>
  </cols>
  <sheetData>
    <row r="1" spans="1:33" x14ac:dyDescent="0.3">
      <c r="F1" s="104"/>
      <c r="G1" s="105"/>
      <c r="H1" s="106"/>
      <c r="I1" s="106"/>
      <c r="L1" s="96"/>
      <c r="P1" s="60"/>
      <c r="T1" s="107"/>
    </row>
    <row r="2" spans="1:33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33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3" ht="40.799999999999997" x14ac:dyDescent="0.75">
      <c r="A4" s="144" t="s">
        <v>293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</row>
    <row r="5" spans="1:33" x14ac:dyDescent="0.3">
      <c r="F5" s="104"/>
      <c r="G5" s="105"/>
      <c r="H5" s="106"/>
      <c r="I5" s="106"/>
      <c r="L5" s="96"/>
      <c r="P5" s="60"/>
      <c r="T5" s="107"/>
    </row>
    <row r="6" spans="1:33" ht="21" x14ac:dyDescent="0.4">
      <c r="A6" s="148" t="s">
        <v>257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</row>
    <row r="7" spans="1:33" x14ac:dyDescent="0.3">
      <c r="F7" s="104"/>
      <c r="G7" s="105"/>
      <c r="H7" s="106"/>
      <c r="I7" s="106"/>
      <c r="L7" s="96"/>
      <c r="P7" s="60"/>
      <c r="Q7" s="73"/>
      <c r="R7" s="73"/>
      <c r="S7" s="73"/>
      <c r="T7" s="108"/>
    </row>
    <row r="8" spans="1:33" ht="33" x14ac:dyDescent="0.6">
      <c r="A8" s="109"/>
      <c r="B8" s="109" t="s">
        <v>258</v>
      </c>
      <c r="C8" s="109"/>
      <c r="D8" s="109"/>
      <c r="E8" s="109"/>
      <c r="F8" s="109"/>
      <c r="G8" s="110"/>
      <c r="H8" s="111"/>
      <c r="I8" s="111"/>
      <c r="J8" s="111"/>
      <c r="K8" s="111"/>
      <c r="L8" s="111"/>
      <c r="P8" s="75" t="s">
        <v>259</v>
      </c>
      <c r="T8" s="111"/>
    </row>
    <row r="9" spans="1:33" x14ac:dyDescent="0.3">
      <c r="B9" s="145" t="s">
        <v>260</v>
      </c>
      <c r="C9" s="145"/>
      <c r="D9" s="145"/>
      <c r="E9" s="145"/>
      <c r="F9" s="145"/>
    </row>
    <row r="11" spans="1:33" ht="21" x14ac:dyDescent="0.4">
      <c r="A11" s="112"/>
      <c r="B11" s="56" t="s">
        <v>82</v>
      </c>
      <c r="C11" s="56"/>
      <c r="D11" s="56"/>
      <c r="E11" s="56"/>
    </row>
    <row r="12" spans="1:33" x14ac:dyDescent="0.3">
      <c r="F12" s="104"/>
      <c r="G12" s="105"/>
      <c r="H12" s="106"/>
      <c r="K12" s="96"/>
      <c r="O12" s="60"/>
      <c r="P12" s="73"/>
      <c r="Q12" s="73"/>
      <c r="R12" s="73"/>
      <c r="S12" s="108"/>
    </row>
    <row r="13" spans="1:33" x14ac:dyDescent="0.3">
      <c r="A13" s="54"/>
      <c r="B13" s="2"/>
      <c r="C13" s="33"/>
      <c r="D13" s="2"/>
      <c r="E13" s="94"/>
      <c r="F13" s="94"/>
      <c r="G13" s="54"/>
      <c r="H13" s="54"/>
      <c r="I13" s="90"/>
      <c r="J13" s="90"/>
      <c r="K13" s="90"/>
      <c r="L13" s="90"/>
      <c r="M13" s="113"/>
      <c r="N13" s="114"/>
      <c r="O13" s="114"/>
      <c r="P13" s="114"/>
      <c r="Q13" s="115" t="s">
        <v>12</v>
      </c>
      <c r="R13" s="115"/>
      <c r="S13" s="115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54"/>
      <c r="AG13" s="54"/>
    </row>
    <row r="14" spans="1:33" x14ac:dyDescent="0.3">
      <c r="A14" s="54"/>
      <c r="B14" s="117" t="s">
        <v>20</v>
      </c>
      <c r="C14" s="118"/>
      <c r="D14" s="117"/>
      <c r="E14" s="119" t="s">
        <v>34</v>
      </c>
      <c r="F14" s="120"/>
      <c r="G14" s="119" t="s">
        <v>41</v>
      </c>
      <c r="H14" s="120"/>
      <c r="I14" s="121" t="s">
        <v>0</v>
      </c>
      <c r="J14" s="121"/>
      <c r="K14" s="121" t="s">
        <v>15</v>
      </c>
      <c r="L14" s="121"/>
      <c r="M14" s="121" t="s">
        <v>35</v>
      </c>
      <c r="N14" s="119" t="s">
        <v>36</v>
      </c>
      <c r="O14" s="149" t="s">
        <v>42</v>
      </c>
      <c r="P14" s="149"/>
      <c r="Q14" s="94" t="s">
        <v>8</v>
      </c>
      <c r="R14" s="89"/>
      <c r="S14" s="89" t="s">
        <v>0</v>
      </c>
      <c r="T14" s="122" t="s">
        <v>8</v>
      </c>
      <c r="U14" s="123"/>
      <c r="V14" s="122" t="s">
        <v>0</v>
      </c>
      <c r="W14" s="94" t="s">
        <v>6</v>
      </c>
      <c r="X14" s="89"/>
      <c r="Y14" s="94" t="s">
        <v>0</v>
      </c>
      <c r="Z14" s="122" t="s">
        <v>7</v>
      </c>
      <c r="AA14" s="123"/>
      <c r="AB14" s="122" t="s">
        <v>0</v>
      </c>
      <c r="AC14" s="94" t="s">
        <v>21</v>
      </c>
      <c r="AD14" s="89"/>
      <c r="AE14" s="94" t="s">
        <v>0</v>
      </c>
      <c r="AF14" s="149" t="s">
        <v>49</v>
      </c>
      <c r="AG14" s="149"/>
    </row>
    <row r="15" spans="1:33" x14ac:dyDescent="0.3">
      <c r="A15" s="54"/>
      <c r="B15" s="117"/>
      <c r="C15" s="118"/>
      <c r="D15" s="117"/>
      <c r="E15" s="120"/>
      <c r="F15" s="124"/>
      <c r="G15" s="53" t="s">
        <v>39</v>
      </c>
      <c r="H15" s="119"/>
      <c r="I15" s="125" t="s">
        <v>44</v>
      </c>
      <c r="J15" s="126"/>
      <c r="K15" s="119" t="s">
        <v>1</v>
      </c>
      <c r="L15" s="119"/>
      <c r="M15" s="119" t="s">
        <v>45</v>
      </c>
      <c r="N15" s="119" t="s">
        <v>37</v>
      </c>
      <c r="O15" s="149" t="s">
        <v>43</v>
      </c>
      <c r="P15" s="149"/>
      <c r="Q15" s="114" t="s">
        <v>3</v>
      </c>
      <c r="R15" s="97"/>
      <c r="S15" s="89" t="s">
        <v>17</v>
      </c>
      <c r="T15" s="127" t="s">
        <v>4</v>
      </c>
      <c r="U15" s="128"/>
      <c r="V15" s="122" t="s">
        <v>17</v>
      </c>
      <c r="W15" s="114" t="s">
        <v>5</v>
      </c>
      <c r="X15" s="97"/>
      <c r="Y15" s="94" t="s">
        <v>17</v>
      </c>
      <c r="Z15" s="127" t="s">
        <v>13</v>
      </c>
      <c r="AA15" s="128"/>
      <c r="AB15" s="122" t="s">
        <v>19</v>
      </c>
      <c r="AC15" s="114" t="s">
        <v>22</v>
      </c>
      <c r="AD15" s="97"/>
      <c r="AE15" s="94" t="s">
        <v>19</v>
      </c>
      <c r="AF15" s="149" t="s">
        <v>43</v>
      </c>
      <c r="AG15" s="149"/>
    </row>
    <row r="16" spans="1:33" x14ac:dyDescent="0.3">
      <c r="A16" s="54"/>
      <c r="B16" s="2"/>
      <c r="C16" s="33"/>
      <c r="D16" s="2"/>
      <c r="E16" s="129">
        <v>101397</v>
      </c>
      <c r="F16" s="130"/>
      <c r="G16" s="131">
        <v>100</v>
      </c>
      <c r="H16" s="89"/>
      <c r="I16" s="129">
        <v>49336</v>
      </c>
      <c r="J16" s="132"/>
      <c r="K16" s="133">
        <v>0.48</v>
      </c>
      <c r="L16" s="134"/>
      <c r="M16" s="135" t="s">
        <v>30</v>
      </c>
      <c r="N16" s="54"/>
      <c r="O16" s="54">
        <f>O17*0.2</f>
        <v>10</v>
      </c>
      <c r="P16" s="54" t="s">
        <v>55</v>
      </c>
      <c r="Q16" s="114"/>
      <c r="R16" s="97"/>
      <c r="S16" s="97">
        <v>2</v>
      </c>
      <c r="T16" s="127"/>
      <c r="U16" s="128"/>
      <c r="V16" s="128">
        <v>2</v>
      </c>
      <c r="W16" s="114"/>
      <c r="X16" s="97"/>
      <c r="Y16" s="97">
        <v>4</v>
      </c>
      <c r="Z16" s="127"/>
      <c r="AA16" s="128"/>
      <c r="AB16" s="128">
        <v>6</v>
      </c>
      <c r="AC16" s="114"/>
      <c r="AD16" s="97"/>
      <c r="AE16" s="97">
        <v>8</v>
      </c>
      <c r="AF16" s="54"/>
      <c r="AG16" s="54"/>
    </row>
    <row r="17" spans="1:33" x14ac:dyDescent="0.3">
      <c r="A17" s="21"/>
      <c r="B17" s="21"/>
      <c r="C17" s="34"/>
      <c r="D17" s="20"/>
      <c r="E17" s="35" t="s">
        <v>38</v>
      </c>
      <c r="F17" s="136"/>
      <c r="G17" s="36" t="s">
        <v>40</v>
      </c>
      <c r="H17" s="137"/>
      <c r="I17" s="59"/>
      <c r="J17" s="21"/>
      <c r="K17" s="36" t="s">
        <v>50</v>
      </c>
      <c r="L17" s="21"/>
      <c r="M17" s="21"/>
      <c r="N17" s="20"/>
      <c r="O17" s="20">
        <v>50</v>
      </c>
      <c r="P17" s="20" t="s">
        <v>9</v>
      </c>
      <c r="Q17" s="138" t="s">
        <v>18</v>
      </c>
      <c r="R17" s="139" t="s">
        <v>23</v>
      </c>
      <c r="S17" s="137" t="s">
        <v>31</v>
      </c>
      <c r="T17" s="138" t="s">
        <v>10</v>
      </c>
      <c r="U17" s="139" t="s">
        <v>23</v>
      </c>
      <c r="V17" s="140" t="s">
        <v>31</v>
      </c>
      <c r="W17" s="138" t="s">
        <v>11</v>
      </c>
      <c r="X17" s="139" t="s">
        <v>23</v>
      </c>
      <c r="Y17" s="137" t="s">
        <v>31</v>
      </c>
      <c r="Z17" s="138" t="s">
        <v>11</v>
      </c>
      <c r="AA17" s="139" t="s">
        <v>23</v>
      </c>
      <c r="AB17" s="140" t="s">
        <v>31</v>
      </c>
      <c r="AC17" s="138" t="s">
        <v>11</v>
      </c>
      <c r="AD17" s="139" t="s">
        <v>23</v>
      </c>
      <c r="AE17" s="137" t="s">
        <v>31</v>
      </c>
      <c r="AF17" s="20"/>
      <c r="AG17" s="20"/>
    </row>
    <row r="18" spans="1:33" x14ac:dyDescent="0.3">
      <c r="A18" s="29"/>
      <c r="B18" s="29"/>
      <c r="C18" s="32"/>
      <c r="D18" s="29"/>
      <c r="E18" s="3"/>
      <c r="F18" s="3"/>
      <c r="G18" s="4"/>
      <c r="H18" s="4"/>
      <c r="I18" s="5"/>
      <c r="J18" s="5"/>
      <c r="K18" s="5"/>
      <c r="L18" s="5"/>
      <c r="M18" s="6"/>
      <c r="N18" s="2"/>
      <c r="O18" s="7"/>
      <c r="P18" s="7"/>
      <c r="Q18" s="8"/>
      <c r="R18" s="9"/>
      <c r="S18" s="2"/>
      <c r="T18" s="10"/>
      <c r="U18" s="11"/>
      <c r="V18" s="12"/>
      <c r="W18" s="8"/>
      <c r="X18" s="9"/>
      <c r="Y18" s="2"/>
      <c r="Z18" s="8"/>
      <c r="AA18" s="9"/>
      <c r="AB18" s="12"/>
      <c r="AC18" s="8"/>
      <c r="AD18" s="9"/>
      <c r="AE18" s="2"/>
      <c r="AF18" s="7"/>
      <c r="AG18" s="7"/>
    </row>
    <row r="19" spans="1:33" x14ac:dyDescent="0.3">
      <c r="A19" s="54"/>
      <c r="B19" s="2" t="s">
        <v>139</v>
      </c>
      <c r="C19" s="57" t="s">
        <v>54</v>
      </c>
      <c r="D19" s="2"/>
      <c r="E19" s="71">
        <v>16205</v>
      </c>
      <c r="F19" s="19"/>
      <c r="G19" s="30">
        <f t="shared" ref="G19:G28" si="0">($G$16*E19)/$E$16</f>
        <v>15.981735159817351</v>
      </c>
      <c r="H19" s="30"/>
      <c r="I19" s="31">
        <f>$I$16*G19/100</f>
        <v>7884.7488584474886</v>
      </c>
      <c r="J19" s="19"/>
      <c r="K19" s="19">
        <f>I19*$K$16</f>
        <v>3784.6794520547942</v>
      </c>
      <c r="L19" s="19"/>
      <c r="M19" s="58">
        <v>0.3</v>
      </c>
      <c r="N19" s="19">
        <f t="shared" ref="N19:N31" si="1">K19*M19</f>
        <v>1135.4038356164383</v>
      </c>
      <c r="O19" s="16">
        <f t="shared" ref="O19:O30" si="2">N19*$O$16</f>
        <v>11354.038356164383</v>
      </c>
      <c r="P19" s="17" t="s">
        <v>2</v>
      </c>
      <c r="Q19" s="14">
        <v>0</v>
      </c>
      <c r="R19" s="18">
        <v>0</v>
      </c>
      <c r="S19" s="19">
        <f>(Q19+R19)*11*2*$S$16</f>
        <v>0</v>
      </c>
      <c r="T19" s="14">
        <v>12</v>
      </c>
      <c r="U19" s="18">
        <v>38</v>
      </c>
      <c r="V19" s="15">
        <f>(T19+U19)*22*2*$V$16</f>
        <v>4400</v>
      </c>
      <c r="W19" s="14">
        <v>0</v>
      </c>
      <c r="X19" s="18">
        <v>2</v>
      </c>
      <c r="Y19" s="19">
        <f>(W19+X19)*50*1*$Y$16</f>
        <v>400</v>
      </c>
      <c r="Z19" s="14">
        <v>0</v>
      </c>
      <c r="AA19" s="18">
        <v>0</v>
      </c>
      <c r="AB19" s="15">
        <f>(Z19+AA19)*75*0.5*$AB$16</f>
        <v>0</v>
      </c>
      <c r="AC19" s="14">
        <v>0</v>
      </c>
      <c r="AD19" s="18">
        <v>0</v>
      </c>
      <c r="AE19" s="19">
        <f>(AC19+AD19)*150*0.25*$AE$16</f>
        <v>0</v>
      </c>
      <c r="AF19" s="16">
        <f t="shared" ref="AF19:AF31" si="3">S19+V19+Y19+AB19+AE19</f>
        <v>4800</v>
      </c>
      <c r="AG19" s="17" t="s">
        <v>2</v>
      </c>
    </row>
    <row r="20" spans="1:33" x14ac:dyDescent="0.3">
      <c r="A20" s="54"/>
      <c r="B20" s="2" t="s">
        <v>140</v>
      </c>
      <c r="C20" s="57" t="s">
        <v>54</v>
      </c>
      <c r="D20" s="2"/>
      <c r="E20" s="71">
        <v>14349</v>
      </c>
      <c r="F20" s="19"/>
      <c r="G20" s="30">
        <f t="shared" si="0"/>
        <v>14.15130625166425</v>
      </c>
      <c r="H20" s="30"/>
      <c r="I20" s="31">
        <f t="shared" ref="I20:I31" si="4">$I$16*G20/100</f>
        <v>6981.6884523210747</v>
      </c>
      <c r="J20" s="19"/>
      <c r="K20" s="19">
        <f t="shared" ref="K20:K31" si="5">I20*$K$16</f>
        <v>3351.2104571141158</v>
      </c>
      <c r="L20" s="19"/>
      <c r="M20" s="58">
        <v>0.3</v>
      </c>
      <c r="N20" s="19">
        <f t="shared" si="1"/>
        <v>1005.3631371342346</v>
      </c>
      <c r="O20" s="16">
        <f t="shared" si="2"/>
        <v>10053.631371342346</v>
      </c>
      <c r="P20" s="17" t="s">
        <v>2</v>
      </c>
      <c r="Q20" s="14">
        <v>0</v>
      </c>
      <c r="R20" s="18">
        <v>2</v>
      </c>
      <c r="S20" s="19">
        <f t="shared" ref="S20:S31" si="6">(Q20+R20)*11*2*$S$16</f>
        <v>88</v>
      </c>
      <c r="T20" s="14">
        <v>10</v>
      </c>
      <c r="U20" s="18">
        <v>12</v>
      </c>
      <c r="V20" s="15">
        <f t="shared" ref="V20:V31" si="7">(T20+U20)*22*2*$V$16</f>
        <v>1936</v>
      </c>
      <c r="W20" s="14">
        <v>0</v>
      </c>
      <c r="X20" s="18">
        <v>3</v>
      </c>
      <c r="Y20" s="19">
        <f t="shared" ref="Y20:Y31" si="8">(W20+X20)*50*1*$Y$16</f>
        <v>600</v>
      </c>
      <c r="Z20" s="14">
        <v>0</v>
      </c>
      <c r="AA20" s="18">
        <v>0</v>
      </c>
      <c r="AB20" s="15">
        <f t="shared" ref="AB20:AB31" si="9">(Z20+AA20)*75*0.5*$AB$16</f>
        <v>0</v>
      </c>
      <c r="AC20" s="14">
        <v>2</v>
      </c>
      <c r="AD20" s="18">
        <v>7</v>
      </c>
      <c r="AE20" s="19">
        <f t="shared" ref="AE20:AE31" si="10">(AC20+AD20)*150*0.25*$AE$16</f>
        <v>2700</v>
      </c>
      <c r="AF20" s="16">
        <f t="shared" si="3"/>
        <v>5324</v>
      </c>
      <c r="AG20" s="17" t="s">
        <v>2</v>
      </c>
    </row>
    <row r="21" spans="1:33" x14ac:dyDescent="0.3">
      <c r="A21" s="54"/>
      <c r="B21" s="2" t="s">
        <v>141</v>
      </c>
      <c r="C21" s="57" t="s">
        <v>54</v>
      </c>
      <c r="D21" s="2"/>
      <c r="E21" s="71">
        <v>11109</v>
      </c>
      <c r="F21" s="19"/>
      <c r="G21" s="30">
        <f t="shared" si="0"/>
        <v>10.955945442172846</v>
      </c>
      <c r="H21" s="30"/>
      <c r="I21" s="31">
        <f t="shared" si="4"/>
        <v>5405.2252433503954</v>
      </c>
      <c r="J21" s="19"/>
      <c r="K21" s="19">
        <f t="shared" si="5"/>
        <v>2594.5081168081897</v>
      </c>
      <c r="L21" s="19"/>
      <c r="M21" s="58">
        <v>0.25</v>
      </c>
      <c r="N21" s="19">
        <f t="shared" si="1"/>
        <v>648.62702920204742</v>
      </c>
      <c r="O21" s="16">
        <f t="shared" si="2"/>
        <v>6486.2702920204738</v>
      </c>
      <c r="P21" s="17" t="s">
        <v>2</v>
      </c>
      <c r="Q21" s="14">
        <v>0</v>
      </c>
      <c r="R21" s="18">
        <v>0</v>
      </c>
      <c r="S21" s="19">
        <f t="shared" si="6"/>
        <v>0</v>
      </c>
      <c r="T21" s="14">
        <v>4</v>
      </c>
      <c r="U21" s="18">
        <v>30</v>
      </c>
      <c r="V21" s="15">
        <f t="shared" si="7"/>
        <v>2992</v>
      </c>
      <c r="W21" s="14">
        <v>0</v>
      </c>
      <c r="X21" s="18">
        <v>0</v>
      </c>
      <c r="Y21" s="19">
        <f t="shared" si="8"/>
        <v>0</v>
      </c>
      <c r="Z21" s="14">
        <v>0</v>
      </c>
      <c r="AA21" s="18">
        <v>0</v>
      </c>
      <c r="AB21" s="15">
        <f t="shared" si="9"/>
        <v>0</v>
      </c>
      <c r="AC21" s="14">
        <v>0</v>
      </c>
      <c r="AD21" s="18">
        <v>10</v>
      </c>
      <c r="AE21" s="19">
        <f t="shared" si="10"/>
        <v>3000</v>
      </c>
      <c r="AF21" s="16">
        <f t="shared" si="3"/>
        <v>5992</v>
      </c>
      <c r="AG21" s="17" t="s">
        <v>2</v>
      </c>
    </row>
    <row r="22" spans="1:33" x14ac:dyDescent="0.3">
      <c r="A22" s="54"/>
      <c r="B22" s="2" t="s">
        <v>142</v>
      </c>
      <c r="C22" s="57" t="s">
        <v>54</v>
      </c>
      <c r="D22" s="2"/>
      <c r="E22" s="71">
        <v>9410</v>
      </c>
      <c r="F22" s="19"/>
      <c r="G22" s="30">
        <f t="shared" si="0"/>
        <v>9.2803534621339878</v>
      </c>
      <c r="H22" s="30"/>
      <c r="I22" s="31">
        <f t="shared" si="4"/>
        <v>4578.5551840784246</v>
      </c>
      <c r="J22" s="19"/>
      <c r="K22" s="19">
        <f t="shared" si="5"/>
        <v>2197.7064883576436</v>
      </c>
      <c r="L22" s="19"/>
      <c r="M22" s="58">
        <v>0.25</v>
      </c>
      <c r="N22" s="19">
        <f t="shared" si="1"/>
        <v>549.4266220894109</v>
      </c>
      <c r="O22" s="16">
        <f t="shared" si="2"/>
        <v>5494.2662208941092</v>
      </c>
      <c r="P22" s="17" t="s">
        <v>2</v>
      </c>
      <c r="Q22" s="14">
        <v>0</v>
      </c>
      <c r="R22" s="18">
        <v>0</v>
      </c>
      <c r="S22" s="19">
        <f t="shared" si="6"/>
        <v>0</v>
      </c>
      <c r="T22" s="14">
        <v>4</v>
      </c>
      <c r="U22" s="18">
        <v>2</v>
      </c>
      <c r="V22" s="15">
        <f t="shared" si="7"/>
        <v>528</v>
      </c>
      <c r="W22" s="14">
        <v>0</v>
      </c>
      <c r="X22" s="18">
        <v>0</v>
      </c>
      <c r="Y22" s="19">
        <f t="shared" si="8"/>
        <v>0</v>
      </c>
      <c r="Z22" s="14">
        <v>0</v>
      </c>
      <c r="AA22" s="18">
        <v>0</v>
      </c>
      <c r="AB22" s="15">
        <f t="shared" si="9"/>
        <v>0</v>
      </c>
      <c r="AC22" s="14">
        <v>0</v>
      </c>
      <c r="AD22" s="18">
        <v>1</v>
      </c>
      <c r="AE22" s="19">
        <f t="shared" si="10"/>
        <v>300</v>
      </c>
      <c r="AF22" s="16">
        <f t="shared" si="3"/>
        <v>828</v>
      </c>
      <c r="AG22" s="17" t="s">
        <v>2</v>
      </c>
    </row>
    <row r="23" spans="1:33" x14ac:dyDescent="0.3">
      <c r="A23" s="54"/>
      <c r="B23" s="2" t="s">
        <v>143</v>
      </c>
      <c r="C23" s="57" t="s">
        <v>54</v>
      </c>
      <c r="D23" s="2"/>
      <c r="E23" s="71">
        <v>15113</v>
      </c>
      <c r="F23" s="19"/>
      <c r="G23" s="30">
        <f t="shared" si="0"/>
        <v>14.904780220322101</v>
      </c>
      <c r="H23" s="30"/>
      <c r="I23" s="31">
        <f t="shared" si="4"/>
        <v>7353.422369498111</v>
      </c>
      <c r="J23" s="19"/>
      <c r="K23" s="19">
        <f t="shared" si="5"/>
        <v>3529.6427373590932</v>
      </c>
      <c r="L23" s="19"/>
      <c r="M23" s="58">
        <v>0.3</v>
      </c>
      <c r="N23" s="19">
        <f t="shared" si="1"/>
        <v>1058.8928212077278</v>
      </c>
      <c r="O23" s="16">
        <f t="shared" si="2"/>
        <v>10588.928212077279</v>
      </c>
      <c r="P23" s="17" t="s">
        <v>2</v>
      </c>
      <c r="Q23" s="14">
        <v>0</v>
      </c>
      <c r="R23" s="18">
        <v>0</v>
      </c>
      <c r="S23" s="19">
        <f t="shared" si="6"/>
        <v>0</v>
      </c>
      <c r="T23" s="14">
        <v>2</v>
      </c>
      <c r="U23" s="18">
        <v>2</v>
      </c>
      <c r="V23" s="15">
        <f t="shared" si="7"/>
        <v>352</v>
      </c>
      <c r="W23" s="14">
        <v>0</v>
      </c>
      <c r="X23" s="18">
        <v>0</v>
      </c>
      <c r="Y23" s="19">
        <f t="shared" si="8"/>
        <v>0</v>
      </c>
      <c r="Z23" s="14">
        <v>0</v>
      </c>
      <c r="AA23" s="18">
        <v>0</v>
      </c>
      <c r="AB23" s="15">
        <f t="shared" si="9"/>
        <v>0</v>
      </c>
      <c r="AC23" s="14">
        <v>0</v>
      </c>
      <c r="AD23" s="18">
        <v>0</v>
      </c>
      <c r="AE23" s="19">
        <f t="shared" si="10"/>
        <v>0</v>
      </c>
      <c r="AF23" s="16">
        <f t="shared" si="3"/>
        <v>352</v>
      </c>
      <c r="AG23" s="17" t="s">
        <v>2</v>
      </c>
    </row>
    <row r="24" spans="1:33" x14ac:dyDescent="0.3">
      <c r="A24" s="54"/>
      <c r="B24" s="2" t="s">
        <v>144</v>
      </c>
      <c r="C24" s="57" t="s">
        <v>54</v>
      </c>
      <c r="D24" s="2"/>
      <c r="E24" s="71">
        <v>1189</v>
      </c>
      <c r="F24" s="19"/>
      <c r="G24" s="30">
        <f t="shared" ref="G24:G25" si="11">($G$16*E24)/$E$16</f>
        <v>1.1726185192855805</v>
      </c>
      <c r="H24" s="30"/>
      <c r="I24" s="31">
        <f t="shared" ref="I24:I25" si="12">$I$16*G24/100</f>
        <v>578.52307267473395</v>
      </c>
      <c r="J24" s="19"/>
      <c r="K24" s="19">
        <f t="shared" ref="K24:K25" si="13">I24*$K$16</f>
        <v>277.69107488387226</v>
      </c>
      <c r="L24" s="19"/>
      <c r="M24" s="58">
        <v>0.1</v>
      </c>
      <c r="N24" s="19">
        <f t="shared" ref="N24:N25" si="14">K24*M24</f>
        <v>27.769107488387228</v>
      </c>
      <c r="O24" s="16">
        <f t="shared" ref="O24:O25" si="15">N24*$O$16</f>
        <v>277.69107488387226</v>
      </c>
      <c r="P24" s="17" t="s">
        <v>2</v>
      </c>
      <c r="Q24" s="14">
        <v>0</v>
      </c>
      <c r="R24" s="18">
        <v>0</v>
      </c>
      <c r="S24" s="19">
        <f t="shared" ref="S24:S25" si="16">(Q24+R24)*11*2*$S$16</f>
        <v>0</v>
      </c>
      <c r="T24" s="14">
        <v>0</v>
      </c>
      <c r="U24" s="18">
        <v>0</v>
      </c>
      <c r="V24" s="15">
        <f t="shared" ref="V24:V25" si="17">(T24+U24)*22*2*$V$16</f>
        <v>0</v>
      </c>
      <c r="W24" s="14">
        <v>0</v>
      </c>
      <c r="X24" s="18">
        <v>0</v>
      </c>
      <c r="Y24" s="19">
        <f t="shared" ref="Y24:Y25" si="18">(W24+X24)*50*1*$Y$16</f>
        <v>0</v>
      </c>
      <c r="Z24" s="14">
        <v>0</v>
      </c>
      <c r="AA24" s="18">
        <v>0</v>
      </c>
      <c r="AB24" s="15">
        <f t="shared" ref="AB24:AB25" si="19">(Z24+AA24)*75*0.5*$AB$16</f>
        <v>0</v>
      </c>
      <c r="AC24" s="14">
        <v>0</v>
      </c>
      <c r="AD24" s="18">
        <v>0</v>
      </c>
      <c r="AE24" s="19">
        <f t="shared" ref="AE24:AE25" si="20">(AC24+AD24)*150*0.25*$AE$16</f>
        <v>0</v>
      </c>
      <c r="AF24" s="16">
        <f t="shared" ref="AF24:AF25" si="21">S24+V24+Y24+AB24+AE24</f>
        <v>0</v>
      </c>
      <c r="AG24" s="17" t="s">
        <v>2</v>
      </c>
    </row>
    <row r="25" spans="1:33" x14ac:dyDescent="0.3">
      <c r="A25" s="54"/>
      <c r="B25" s="2" t="s">
        <v>145</v>
      </c>
      <c r="C25" s="57" t="s">
        <v>54</v>
      </c>
      <c r="D25" s="2"/>
      <c r="E25" s="71">
        <v>1424</v>
      </c>
      <c r="F25" s="19"/>
      <c r="G25" s="30">
        <f t="shared" si="11"/>
        <v>1.4043808002209139</v>
      </c>
      <c r="H25" s="30"/>
      <c r="I25" s="31">
        <f t="shared" si="12"/>
        <v>692.86531159699007</v>
      </c>
      <c r="J25" s="19"/>
      <c r="K25" s="19">
        <f t="shared" si="13"/>
        <v>332.57534956655525</v>
      </c>
      <c r="L25" s="19"/>
      <c r="M25" s="58">
        <v>0.1</v>
      </c>
      <c r="N25" s="19">
        <f t="shared" si="14"/>
        <v>33.257534956655526</v>
      </c>
      <c r="O25" s="16">
        <f t="shared" si="15"/>
        <v>332.57534956655525</v>
      </c>
      <c r="P25" s="17" t="s">
        <v>2</v>
      </c>
      <c r="Q25" s="14">
        <v>0</v>
      </c>
      <c r="R25" s="18">
        <v>0</v>
      </c>
      <c r="S25" s="19">
        <f t="shared" si="16"/>
        <v>0</v>
      </c>
      <c r="T25" s="14">
        <v>0</v>
      </c>
      <c r="U25" s="18">
        <v>0</v>
      </c>
      <c r="V25" s="15">
        <f t="shared" si="17"/>
        <v>0</v>
      </c>
      <c r="W25" s="14">
        <v>0</v>
      </c>
      <c r="X25" s="18">
        <v>0</v>
      </c>
      <c r="Y25" s="19">
        <f t="shared" si="18"/>
        <v>0</v>
      </c>
      <c r="Z25" s="14">
        <v>0</v>
      </c>
      <c r="AA25" s="18">
        <v>0</v>
      </c>
      <c r="AB25" s="15">
        <f t="shared" si="19"/>
        <v>0</v>
      </c>
      <c r="AC25" s="14">
        <v>0</v>
      </c>
      <c r="AD25" s="18">
        <v>0</v>
      </c>
      <c r="AE25" s="19">
        <f t="shared" si="20"/>
        <v>0</v>
      </c>
      <c r="AF25" s="16">
        <f t="shared" si="21"/>
        <v>0</v>
      </c>
      <c r="AG25" s="17" t="s">
        <v>2</v>
      </c>
    </row>
    <row r="26" spans="1:33" x14ac:dyDescent="0.3">
      <c r="A26" s="54"/>
      <c r="B26" s="2" t="s">
        <v>146</v>
      </c>
      <c r="C26" s="57" t="s">
        <v>54</v>
      </c>
      <c r="D26" s="2"/>
      <c r="E26" s="71">
        <v>5433</v>
      </c>
      <c r="F26" s="19"/>
      <c r="G26" s="30">
        <f t="shared" ref="G26" si="22">($G$16*E26)/$E$16</f>
        <v>5.3581466907304947</v>
      </c>
      <c r="H26" s="30"/>
      <c r="I26" s="31">
        <f t="shared" si="4"/>
        <v>2643.4952513387966</v>
      </c>
      <c r="J26" s="19"/>
      <c r="K26" s="19">
        <f t="shared" ref="K26" si="23">I26*$K$16</f>
        <v>1268.8777206426223</v>
      </c>
      <c r="L26" s="19"/>
      <c r="M26" s="58">
        <v>0.2</v>
      </c>
      <c r="N26" s="19">
        <f t="shared" ref="N26" si="24">K26*M26</f>
        <v>253.77554412852447</v>
      </c>
      <c r="O26" s="16">
        <f t="shared" ref="O26" si="25">N26*$O$16</f>
        <v>2537.7554412852446</v>
      </c>
      <c r="P26" s="17" t="s">
        <v>2</v>
      </c>
      <c r="Q26" s="14">
        <v>0</v>
      </c>
      <c r="R26" s="18">
        <v>2</v>
      </c>
      <c r="S26" s="19">
        <f t="shared" ref="S26" si="26">(Q26+R26)*11*2*$S$16</f>
        <v>88</v>
      </c>
      <c r="T26" s="14">
        <v>0</v>
      </c>
      <c r="U26" s="18">
        <v>2</v>
      </c>
      <c r="V26" s="15">
        <f t="shared" ref="V26" si="27">(T26+U26)*22*2*$V$16</f>
        <v>176</v>
      </c>
      <c r="W26" s="14">
        <v>0</v>
      </c>
      <c r="X26" s="18">
        <v>0</v>
      </c>
      <c r="Y26" s="19">
        <f t="shared" ref="Y26" si="28">(W26+X26)*50*1*$Y$16</f>
        <v>0</v>
      </c>
      <c r="Z26" s="14">
        <v>0</v>
      </c>
      <c r="AA26" s="18">
        <v>0</v>
      </c>
      <c r="AB26" s="15">
        <f t="shared" ref="AB26" si="29">(Z26+AA26)*75*0.5*$AB$16</f>
        <v>0</v>
      </c>
      <c r="AC26" s="14">
        <v>0</v>
      </c>
      <c r="AD26" s="18">
        <v>0</v>
      </c>
      <c r="AE26" s="19">
        <f t="shared" ref="AE26" si="30">(AC26+AD26)*150*0.25*$AE$16</f>
        <v>0</v>
      </c>
      <c r="AF26" s="16">
        <f t="shared" ref="AF26" si="31">S26+V26+Y26+AB26+AE26</f>
        <v>264</v>
      </c>
      <c r="AG26" s="17" t="s">
        <v>2</v>
      </c>
    </row>
    <row r="27" spans="1:33" x14ac:dyDescent="0.3">
      <c r="A27" s="54"/>
      <c r="B27" s="2" t="s">
        <v>147</v>
      </c>
      <c r="C27" s="57" t="s">
        <v>54</v>
      </c>
      <c r="D27" s="2"/>
      <c r="E27" s="71">
        <v>937</v>
      </c>
      <c r="F27" s="19"/>
      <c r="G27" s="30">
        <f t="shared" si="0"/>
        <v>0.92409045632513787</v>
      </c>
      <c r="H27" s="30"/>
      <c r="I27" s="31">
        <f t="shared" si="4"/>
        <v>455.90926753257003</v>
      </c>
      <c r="J27" s="19"/>
      <c r="K27" s="19">
        <f t="shared" si="5"/>
        <v>218.83644841563361</v>
      </c>
      <c r="L27" s="19"/>
      <c r="M27" s="58">
        <v>0.05</v>
      </c>
      <c r="N27" s="19">
        <f t="shared" si="1"/>
        <v>10.941822420781682</v>
      </c>
      <c r="O27" s="16">
        <f t="shared" si="2"/>
        <v>109.41822420781682</v>
      </c>
      <c r="P27" s="17" t="s">
        <v>2</v>
      </c>
      <c r="Q27" s="14">
        <v>0</v>
      </c>
      <c r="R27" s="18">
        <v>0</v>
      </c>
      <c r="S27" s="19">
        <f t="shared" si="6"/>
        <v>0</v>
      </c>
      <c r="T27" s="14">
        <v>0</v>
      </c>
      <c r="U27" s="18">
        <v>2</v>
      </c>
      <c r="V27" s="15">
        <f t="shared" si="7"/>
        <v>176</v>
      </c>
      <c r="W27" s="14">
        <v>0</v>
      </c>
      <c r="X27" s="18">
        <v>0</v>
      </c>
      <c r="Y27" s="19">
        <f t="shared" si="8"/>
        <v>0</v>
      </c>
      <c r="Z27" s="14">
        <v>0</v>
      </c>
      <c r="AA27" s="18">
        <v>0</v>
      </c>
      <c r="AB27" s="15">
        <f t="shared" si="9"/>
        <v>0</v>
      </c>
      <c r="AC27" s="14">
        <v>0</v>
      </c>
      <c r="AD27" s="18">
        <v>28</v>
      </c>
      <c r="AE27" s="19">
        <f t="shared" si="10"/>
        <v>8400</v>
      </c>
      <c r="AF27" s="16">
        <f t="shared" si="3"/>
        <v>8576</v>
      </c>
      <c r="AG27" s="17" t="s">
        <v>2</v>
      </c>
    </row>
    <row r="28" spans="1:33" x14ac:dyDescent="0.3">
      <c r="A28" s="54"/>
      <c r="B28" s="2" t="s">
        <v>148</v>
      </c>
      <c r="C28" s="57" t="s">
        <v>54</v>
      </c>
      <c r="D28" s="2"/>
      <c r="E28" s="71">
        <v>7979</v>
      </c>
      <c r="F28" s="19"/>
      <c r="G28" s="30">
        <f t="shared" si="0"/>
        <v>7.8690691046086174</v>
      </c>
      <c r="H28" s="30"/>
      <c r="I28" s="31">
        <f t="shared" si="4"/>
        <v>3882.2839334497075</v>
      </c>
      <c r="J28" s="19"/>
      <c r="K28" s="19">
        <f t="shared" si="5"/>
        <v>1863.4962880558596</v>
      </c>
      <c r="L28" s="19"/>
      <c r="M28" s="58">
        <v>0.2</v>
      </c>
      <c r="N28" s="19">
        <f t="shared" si="1"/>
        <v>372.69925761117196</v>
      </c>
      <c r="O28" s="16">
        <f t="shared" si="2"/>
        <v>3726.9925761117197</v>
      </c>
      <c r="P28" s="17" t="s">
        <v>2</v>
      </c>
      <c r="Q28" s="14">
        <v>0</v>
      </c>
      <c r="R28" s="18">
        <v>0</v>
      </c>
      <c r="S28" s="19">
        <f t="shared" si="6"/>
        <v>0</v>
      </c>
      <c r="T28" s="14">
        <v>0</v>
      </c>
      <c r="U28" s="18">
        <v>0</v>
      </c>
      <c r="V28" s="15">
        <f t="shared" si="7"/>
        <v>0</v>
      </c>
      <c r="W28" s="14">
        <v>0</v>
      </c>
      <c r="X28" s="18">
        <v>0</v>
      </c>
      <c r="Y28" s="19">
        <f t="shared" si="8"/>
        <v>0</v>
      </c>
      <c r="Z28" s="14">
        <v>0</v>
      </c>
      <c r="AA28" s="18">
        <v>0</v>
      </c>
      <c r="AB28" s="15">
        <f t="shared" si="9"/>
        <v>0</v>
      </c>
      <c r="AC28" s="14">
        <v>0</v>
      </c>
      <c r="AD28" s="18">
        <v>0</v>
      </c>
      <c r="AE28" s="19">
        <f t="shared" si="10"/>
        <v>0</v>
      </c>
      <c r="AF28" s="16">
        <f t="shared" si="3"/>
        <v>0</v>
      </c>
      <c r="AG28" s="17" t="s">
        <v>2</v>
      </c>
    </row>
    <row r="29" spans="1:33" x14ac:dyDescent="0.3">
      <c r="A29" s="54"/>
      <c r="B29" s="2" t="s">
        <v>149</v>
      </c>
      <c r="C29" s="57" t="s">
        <v>54</v>
      </c>
      <c r="D29" s="2"/>
      <c r="E29" s="71">
        <v>6499</v>
      </c>
      <c r="F29" s="19"/>
      <c r="G29" s="30">
        <f>($G$16*E29)/$E$16</f>
        <v>6.4094598459520498</v>
      </c>
      <c r="H29" s="30"/>
      <c r="I29" s="31">
        <f t="shared" si="4"/>
        <v>3162.1711095989031</v>
      </c>
      <c r="J29" s="19"/>
      <c r="K29" s="19">
        <f t="shared" si="5"/>
        <v>1517.8421326074733</v>
      </c>
      <c r="L29" s="19"/>
      <c r="M29" s="58">
        <v>0.2</v>
      </c>
      <c r="N29" s="19">
        <f t="shared" si="1"/>
        <v>303.5684265214947</v>
      </c>
      <c r="O29" s="16">
        <f t="shared" si="2"/>
        <v>3035.6842652149471</v>
      </c>
      <c r="P29" s="17" t="s">
        <v>2</v>
      </c>
      <c r="Q29" s="14">
        <v>0</v>
      </c>
      <c r="R29" s="18">
        <v>1</v>
      </c>
      <c r="S29" s="19">
        <f t="shared" si="6"/>
        <v>44</v>
      </c>
      <c r="T29" s="14">
        <v>2</v>
      </c>
      <c r="U29" s="18">
        <v>4</v>
      </c>
      <c r="V29" s="15">
        <f t="shared" si="7"/>
        <v>528</v>
      </c>
      <c r="W29" s="14">
        <v>0</v>
      </c>
      <c r="X29" s="18">
        <v>0</v>
      </c>
      <c r="Y29" s="19">
        <f t="shared" si="8"/>
        <v>0</v>
      </c>
      <c r="Z29" s="14">
        <v>0</v>
      </c>
      <c r="AA29" s="18">
        <v>0</v>
      </c>
      <c r="AB29" s="15">
        <f t="shared" si="9"/>
        <v>0</v>
      </c>
      <c r="AC29" s="14">
        <v>0</v>
      </c>
      <c r="AD29" s="18">
        <v>0</v>
      </c>
      <c r="AE29" s="19">
        <f t="shared" si="10"/>
        <v>0</v>
      </c>
      <c r="AF29" s="16">
        <f t="shared" si="3"/>
        <v>572</v>
      </c>
      <c r="AG29" s="17" t="s">
        <v>2</v>
      </c>
    </row>
    <row r="30" spans="1:33" x14ac:dyDescent="0.3">
      <c r="A30" s="54"/>
      <c r="B30" s="2" t="s">
        <v>150</v>
      </c>
      <c r="C30" s="57" t="s">
        <v>54</v>
      </c>
      <c r="D30" s="2"/>
      <c r="E30" s="71">
        <v>3206</v>
      </c>
      <c r="F30" s="19"/>
      <c r="G30" s="30">
        <f t="shared" ref="G30:G31" si="32">($G$16*E30)/$E$16</f>
        <v>3.1618292454411865</v>
      </c>
      <c r="H30" s="30"/>
      <c r="I30" s="31">
        <f t="shared" si="4"/>
        <v>1559.920076530864</v>
      </c>
      <c r="J30" s="19"/>
      <c r="K30" s="19">
        <f t="shared" si="5"/>
        <v>748.76163673481472</v>
      </c>
      <c r="L30" s="19"/>
      <c r="M30" s="58">
        <v>0.15</v>
      </c>
      <c r="N30" s="19">
        <f t="shared" si="1"/>
        <v>112.31424551022221</v>
      </c>
      <c r="O30" s="16">
        <f t="shared" si="2"/>
        <v>1123.1424551022221</v>
      </c>
      <c r="P30" s="17" t="s">
        <v>2</v>
      </c>
      <c r="Q30" s="14">
        <v>0</v>
      </c>
      <c r="R30" s="18">
        <v>0</v>
      </c>
      <c r="S30" s="19">
        <f t="shared" si="6"/>
        <v>0</v>
      </c>
      <c r="T30" s="14">
        <v>0</v>
      </c>
      <c r="U30" s="18">
        <v>0</v>
      </c>
      <c r="V30" s="15">
        <f t="shared" si="7"/>
        <v>0</v>
      </c>
      <c r="W30" s="14">
        <v>0</v>
      </c>
      <c r="X30" s="18">
        <v>0</v>
      </c>
      <c r="Y30" s="19">
        <f t="shared" si="8"/>
        <v>0</v>
      </c>
      <c r="Z30" s="14">
        <v>0</v>
      </c>
      <c r="AA30" s="18">
        <v>0</v>
      </c>
      <c r="AB30" s="15">
        <f t="shared" si="9"/>
        <v>0</v>
      </c>
      <c r="AC30" s="14">
        <v>0</v>
      </c>
      <c r="AD30" s="18">
        <v>0</v>
      </c>
      <c r="AE30" s="19">
        <f t="shared" si="10"/>
        <v>0</v>
      </c>
      <c r="AF30" s="16">
        <f t="shared" si="3"/>
        <v>0</v>
      </c>
      <c r="AG30" s="17" t="s">
        <v>2</v>
      </c>
    </row>
    <row r="31" spans="1:33" x14ac:dyDescent="0.3">
      <c r="A31" s="54"/>
      <c r="B31" s="2" t="s">
        <v>151</v>
      </c>
      <c r="C31" s="57" t="s">
        <v>54</v>
      </c>
      <c r="D31" s="2"/>
      <c r="E31" s="71">
        <v>8544</v>
      </c>
      <c r="F31" s="19"/>
      <c r="G31" s="30">
        <f t="shared" si="32"/>
        <v>8.4262848013254832</v>
      </c>
      <c r="H31" s="30"/>
      <c r="I31" s="31">
        <f t="shared" si="4"/>
        <v>4157.1918695819404</v>
      </c>
      <c r="J31" s="19"/>
      <c r="K31" s="19">
        <f t="shared" si="5"/>
        <v>1995.4520973993313</v>
      </c>
      <c r="L31" s="19"/>
      <c r="M31" s="58">
        <v>0.25</v>
      </c>
      <c r="N31" s="19">
        <f t="shared" si="1"/>
        <v>498.86302434983281</v>
      </c>
      <c r="O31" s="16">
        <f>N31*$O$16</f>
        <v>4988.6302434983281</v>
      </c>
      <c r="P31" s="17" t="s">
        <v>2</v>
      </c>
      <c r="Q31" s="14">
        <v>0</v>
      </c>
      <c r="R31" s="18">
        <v>0</v>
      </c>
      <c r="S31" s="19">
        <f t="shared" si="6"/>
        <v>0</v>
      </c>
      <c r="T31" s="14">
        <v>0</v>
      </c>
      <c r="U31" s="18">
        <v>2</v>
      </c>
      <c r="V31" s="15">
        <f t="shared" si="7"/>
        <v>176</v>
      </c>
      <c r="W31" s="14">
        <v>0</v>
      </c>
      <c r="X31" s="18">
        <v>0</v>
      </c>
      <c r="Y31" s="19">
        <f t="shared" si="8"/>
        <v>0</v>
      </c>
      <c r="Z31" s="14">
        <v>0</v>
      </c>
      <c r="AA31" s="18">
        <v>0</v>
      </c>
      <c r="AB31" s="15">
        <f t="shared" si="9"/>
        <v>0</v>
      </c>
      <c r="AC31" s="14">
        <v>2</v>
      </c>
      <c r="AD31" s="18">
        <v>3</v>
      </c>
      <c r="AE31" s="19">
        <f t="shared" si="10"/>
        <v>1500</v>
      </c>
      <c r="AF31" s="16">
        <f t="shared" si="3"/>
        <v>1676</v>
      </c>
      <c r="AG31" s="17" t="s">
        <v>2</v>
      </c>
    </row>
    <row r="32" spans="1:33" x14ac:dyDescent="0.3">
      <c r="A32" s="21"/>
      <c r="B32" s="21"/>
      <c r="C32" s="34"/>
      <c r="D32" s="20"/>
      <c r="E32" s="21"/>
      <c r="F32" s="21"/>
      <c r="G32" s="22"/>
      <c r="H32" s="22"/>
      <c r="I32" s="21"/>
      <c r="J32" s="21"/>
      <c r="K32" s="21"/>
      <c r="L32" s="21"/>
      <c r="M32" s="23"/>
      <c r="N32" s="21"/>
      <c r="O32" s="24"/>
      <c r="P32" s="25"/>
      <c r="Q32" s="26"/>
      <c r="R32" s="27"/>
      <c r="S32" s="21"/>
      <c r="T32" s="26"/>
      <c r="U32" s="27"/>
      <c r="V32" s="28"/>
      <c r="W32" s="26"/>
      <c r="X32" s="27"/>
      <c r="Y32" s="21"/>
      <c r="Z32" s="26"/>
      <c r="AA32" s="27"/>
      <c r="AB32" s="28"/>
      <c r="AC32" s="26"/>
      <c r="AD32" s="27"/>
      <c r="AE32" s="21"/>
      <c r="AF32" s="24"/>
      <c r="AG32" s="25"/>
    </row>
    <row r="33" spans="1:33" x14ac:dyDescent="0.3">
      <c r="A33" s="54"/>
      <c r="B33" s="2"/>
      <c r="C33" s="33"/>
      <c r="D33" s="2"/>
      <c r="E33" s="5"/>
      <c r="F33" s="5"/>
      <c r="G33" s="46"/>
      <c r="H33" s="46"/>
      <c r="I33" s="5"/>
      <c r="J33" s="5"/>
      <c r="K33" s="5"/>
      <c r="L33" s="5"/>
      <c r="M33" s="6"/>
      <c r="N33" s="5"/>
      <c r="O33" s="5"/>
      <c r="P33" s="2"/>
      <c r="Q33" s="48"/>
      <c r="R33" s="49"/>
      <c r="S33" s="5"/>
      <c r="T33" s="48"/>
      <c r="U33" s="49"/>
      <c r="V33" s="50"/>
      <c r="W33" s="48"/>
      <c r="X33" s="49"/>
      <c r="Y33" s="5"/>
      <c r="Z33" s="48"/>
      <c r="AA33" s="49"/>
      <c r="AB33" s="50"/>
      <c r="AC33" s="48"/>
      <c r="AD33" s="49"/>
      <c r="AE33" s="5"/>
      <c r="AF33" s="47"/>
      <c r="AG33" s="7"/>
    </row>
    <row r="34" spans="1:33" s="45" customFormat="1" ht="18" x14ac:dyDescent="0.35">
      <c r="A34" s="55"/>
      <c r="B34" s="2"/>
      <c r="C34" s="33"/>
      <c r="D34" s="2"/>
      <c r="E34" s="150">
        <f t="shared" ref="E34" si="33">SUM(E19:E31)</f>
        <v>101397</v>
      </c>
      <c r="F34" s="150"/>
      <c r="G34" s="150">
        <f t="shared" ref="G34" si="34">SUM(G19:G31)</f>
        <v>99.999999999999972</v>
      </c>
      <c r="H34" s="150"/>
      <c r="I34" s="150">
        <f t="shared" ref="I34" si="35">SUM(I19:I31)</f>
        <v>49336.000000000007</v>
      </c>
      <c r="J34" s="150"/>
      <c r="K34" s="150">
        <f>SUM(K19:K31)</f>
        <v>23681.280000000002</v>
      </c>
      <c r="L34" s="150"/>
      <c r="M34" s="74">
        <f>SUM(M19:M31)/COUNT(M19:M31)</f>
        <v>0.20384615384615387</v>
      </c>
      <c r="N34" s="37">
        <f>SUM(N18:N32)</f>
        <v>6010.9024082369297</v>
      </c>
      <c r="O34" s="38">
        <f>SUM(O19:O31)</f>
        <v>60109.024082369302</v>
      </c>
      <c r="P34" s="39" t="s">
        <v>2</v>
      </c>
      <c r="Q34" s="40">
        <f>SUM(Q18:Q32)</f>
        <v>0</v>
      </c>
      <c r="R34" s="41">
        <f>SUM(R18:R32)</f>
        <v>5</v>
      </c>
      <c r="S34" s="42"/>
      <c r="T34" s="40">
        <f t="shared" ref="T34:U34" si="36">SUM(T18:T32)</f>
        <v>34</v>
      </c>
      <c r="U34" s="41">
        <f t="shared" si="36"/>
        <v>94</v>
      </c>
      <c r="V34" s="43"/>
      <c r="W34" s="40">
        <f t="shared" ref="W34:X34" si="37">SUM(W18:W32)</f>
        <v>0</v>
      </c>
      <c r="X34" s="41">
        <f t="shared" si="37"/>
        <v>5</v>
      </c>
      <c r="Y34" s="42"/>
      <c r="Z34" s="40">
        <f t="shared" ref="Z34:AA34" si="38">SUM(Z18:Z32)</f>
        <v>0</v>
      </c>
      <c r="AA34" s="41">
        <f t="shared" si="38"/>
        <v>0</v>
      </c>
      <c r="AB34" s="43"/>
      <c r="AC34" s="40">
        <f t="shared" ref="AC34:AD34" si="39">SUM(AC18:AC32)</f>
        <v>4</v>
      </c>
      <c r="AD34" s="41">
        <f t="shared" si="39"/>
        <v>49</v>
      </c>
      <c r="AE34" s="42"/>
      <c r="AF34" s="38">
        <f>SUM(AF19:AF31)</f>
        <v>28384</v>
      </c>
      <c r="AG34" s="44" t="s">
        <v>2</v>
      </c>
    </row>
    <row r="35" spans="1:33" s="45" customFormat="1" ht="14.4" customHeight="1" x14ac:dyDescent="0.35">
      <c r="A35" s="55"/>
      <c r="B35" s="2"/>
      <c r="C35" s="33"/>
      <c r="D35" s="2"/>
      <c r="E35" s="98"/>
      <c r="F35" s="51"/>
      <c r="G35" s="52"/>
      <c r="H35" s="52"/>
      <c r="I35" s="98"/>
      <c r="J35" s="98"/>
      <c r="K35" s="98"/>
      <c r="L35" s="98"/>
      <c r="M35" s="37"/>
      <c r="N35" s="37"/>
      <c r="O35" s="72"/>
      <c r="P35" s="55"/>
      <c r="Q35" s="40"/>
      <c r="R35" s="41"/>
      <c r="S35" s="42"/>
      <c r="T35" s="40"/>
      <c r="U35" s="41"/>
      <c r="V35" s="43"/>
      <c r="W35" s="40"/>
      <c r="X35" s="41"/>
      <c r="Y35" s="42"/>
      <c r="Z35" s="40"/>
      <c r="AA35" s="41"/>
      <c r="AB35" s="43"/>
      <c r="AC35" s="40"/>
      <c r="AD35" s="41"/>
      <c r="AE35" s="42"/>
      <c r="AF35" s="38"/>
      <c r="AG35" s="44"/>
    </row>
    <row r="36" spans="1:33" x14ac:dyDescent="0.3">
      <c r="I36" s="60"/>
      <c r="J36" s="60"/>
      <c r="K36" s="60"/>
      <c r="L36" s="60"/>
      <c r="M36" s="60"/>
    </row>
    <row r="37" spans="1:33" ht="15.6" x14ac:dyDescent="0.3">
      <c r="B37" s="65" t="s">
        <v>14</v>
      </c>
      <c r="J37" s="60"/>
      <c r="K37" s="60"/>
      <c r="L37" s="60"/>
      <c r="M37" s="60"/>
      <c r="N37" s="61" t="s">
        <v>32</v>
      </c>
      <c r="O37" s="62" t="s">
        <v>16</v>
      </c>
      <c r="P37" s="63"/>
      <c r="Q37" s="64">
        <f>Q34</f>
        <v>0</v>
      </c>
      <c r="R37" s="64" t="s">
        <v>27</v>
      </c>
      <c r="S37" s="8"/>
      <c r="T37" s="64">
        <f>T34</f>
        <v>34</v>
      </c>
      <c r="U37" s="64" t="s">
        <v>26</v>
      </c>
      <c r="V37" s="8"/>
      <c r="W37" s="64">
        <f>W34</f>
        <v>0</v>
      </c>
      <c r="X37" s="64" t="s">
        <v>25</v>
      </c>
      <c r="Y37" s="8"/>
      <c r="Z37" s="64">
        <f>Z34</f>
        <v>0</v>
      </c>
      <c r="AA37" s="64" t="s">
        <v>28</v>
      </c>
      <c r="AB37" s="8"/>
      <c r="AC37" s="64">
        <f>AC34</f>
        <v>4</v>
      </c>
      <c r="AD37" s="64" t="s">
        <v>29</v>
      </c>
      <c r="AE37" s="99" t="s">
        <v>296</v>
      </c>
      <c r="AF37" s="100">
        <f>Q37*11+T37*22+W37*50+Z37*75+AC37*150</f>
        <v>1348</v>
      </c>
      <c r="AG37" s="61" t="s">
        <v>297</v>
      </c>
    </row>
    <row r="38" spans="1:33" ht="15.6" x14ac:dyDescent="0.3">
      <c r="C38" s="73"/>
      <c r="D38" s="73"/>
      <c r="J38" s="60"/>
      <c r="K38" s="60"/>
      <c r="L38" s="60"/>
      <c r="M38" s="60"/>
      <c r="N38" s="66" t="s">
        <v>33</v>
      </c>
      <c r="O38" s="67" t="s">
        <v>16</v>
      </c>
      <c r="P38" s="68"/>
      <c r="Q38" s="69">
        <f>R34</f>
        <v>5</v>
      </c>
      <c r="R38" s="70" t="s">
        <v>27</v>
      </c>
      <c r="S38" s="9"/>
      <c r="T38" s="69">
        <f>U34</f>
        <v>94</v>
      </c>
      <c r="U38" s="70" t="s">
        <v>26</v>
      </c>
      <c r="V38" s="9"/>
      <c r="W38" s="69">
        <f>X34</f>
        <v>5</v>
      </c>
      <c r="X38" s="70" t="s">
        <v>25</v>
      </c>
      <c r="Y38" s="9"/>
      <c r="Z38" s="69">
        <f>AA34</f>
        <v>0</v>
      </c>
      <c r="AA38" s="70" t="s">
        <v>28</v>
      </c>
      <c r="AB38" s="9"/>
      <c r="AC38" s="69">
        <f>AD34</f>
        <v>49</v>
      </c>
      <c r="AD38" s="70" t="s">
        <v>29</v>
      </c>
      <c r="AE38" s="101" t="s">
        <v>296</v>
      </c>
      <c r="AF38" s="142">
        <f>Q38*11+T38*22+W38*50+Z38*75+AC38*150</f>
        <v>9723</v>
      </c>
      <c r="AG38" s="66" t="s">
        <v>297</v>
      </c>
    </row>
    <row r="39" spans="1:33" x14ac:dyDescent="0.3">
      <c r="B39" s="13" t="s">
        <v>261</v>
      </c>
    </row>
    <row r="40" spans="1:33" x14ac:dyDescent="0.3">
      <c r="B40" s="13" t="s">
        <v>262</v>
      </c>
      <c r="AD40" s="102" t="s">
        <v>298</v>
      </c>
      <c r="AE40" s="102"/>
      <c r="AF40" s="103">
        <f>AF37+AF38</f>
        <v>11071</v>
      </c>
      <c r="AG40" s="102" t="s">
        <v>297</v>
      </c>
    </row>
    <row r="41" spans="1:33" ht="18" x14ac:dyDescent="0.35">
      <c r="K41" s="76"/>
      <c r="L41" s="76"/>
      <c r="M41" s="76"/>
      <c r="N41" s="77" t="s">
        <v>263</v>
      </c>
      <c r="O41" s="78">
        <f>((R34*$S$16*11*2)+(U34*$V$16*22*2)+(X34*$Y$16*50)+(AA34*$AB$16*0.5*75)+(AD34*$AE$16*150*0.25))</f>
        <v>24192</v>
      </c>
      <c r="P41" s="79" t="s">
        <v>2</v>
      </c>
    </row>
    <row r="42" spans="1:33" ht="25.8" x14ac:dyDescent="0.5">
      <c r="K42" s="76"/>
      <c r="L42" s="76"/>
      <c r="M42" s="76"/>
      <c r="N42" s="80" t="s">
        <v>41</v>
      </c>
      <c r="O42" s="81">
        <f>((R34*$S$16*11*2)+(U34*$V$16*22*2)+(X34*$Y$16*50)+(AA34*$AB$16*0.5*75)+(AD34*$AE$16*150*0.25))/O34*100</f>
        <v>40.246868701193577</v>
      </c>
      <c r="P42" s="82" t="s">
        <v>264</v>
      </c>
    </row>
  </sheetData>
  <mergeCells count="11">
    <mergeCell ref="A4:AG4"/>
    <mergeCell ref="B9:F9"/>
    <mergeCell ref="A6:AG6"/>
    <mergeCell ref="E34:F34"/>
    <mergeCell ref="G34:H34"/>
    <mergeCell ref="I34:J34"/>
    <mergeCell ref="K34:L34"/>
    <mergeCell ref="O15:P15"/>
    <mergeCell ref="AF15:AG15"/>
    <mergeCell ref="O14:P14"/>
    <mergeCell ref="AF14:AG14"/>
  </mergeCells>
  <pageMargins left="0.78740157480314965" right="0.78740157480314965" top="0.39370078740157483" bottom="0.39370078740157483" header="0" footer="0"/>
  <pageSetup paperSize="8" scale="93" orientation="landscape" r:id="rId1"/>
  <headerFooter>
    <oddHeader>&amp;R&amp;"NDSFrutiger 45 Light,Standard"&amp;10Ladeinfrastrukturkonzept für den Landkreis Hildesheim und die kreisangehörigen Kommunen</oddHeader>
    <oddFooter>&amp;L&amp;"NDSFrutiger 45 Light,Standard"&amp;10Anlage 2: LISA-Tabellen&amp;R&amp;"NDSFrutiger 45 Light,Standard"&amp;10Seite &amp;"NDSFrutiger 45 Light,Fett"&amp;P&amp;"NDSFrutiger 45 Light,Standard" von&amp;"NDSFrutiger 45 Light,Fett"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F2209-34E1-4F02-8D54-9BC76CA73C35}">
  <dimension ref="A1:AG39"/>
  <sheetViews>
    <sheetView view="pageLayout" topLeftCell="O1" zoomScale="70" zoomScaleNormal="100" zoomScalePageLayoutView="70" workbookViewId="0">
      <selection activeCell="Q31" sqref="Q31:AD31"/>
    </sheetView>
  </sheetViews>
  <sheetFormatPr baseColWidth="10" defaultColWidth="11.5546875" defaultRowHeight="14.4" x14ac:dyDescent="0.3"/>
  <cols>
    <col min="1" max="1" width="3.44140625" style="13" customWidth="1"/>
    <col min="2" max="2" width="43" style="13" customWidth="1"/>
    <col min="3" max="4" width="3.44140625" style="13" customWidth="1"/>
    <col min="5" max="5" width="17.6640625" style="13" customWidth="1"/>
    <col min="6" max="6" width="3.44140625" style="13" customWidth="1"/>
    <col min="7" max="7" width="12.44140625" style="13" bestFit="1" customWidth="1"/>
    <col min="8" max="8" width="3.44140625" style="13" customWidth="1"/>
    <col min="9" max="9" width="11.5546875" style="13"/>
    <col min="10" max="10" width="3.44140625" style="13" customWidth="1"/>
    <col min="11" max="11" width="11.5546875" style="13"/>
    <col min="12" max="12" width="3.44140625" style="13" customWidth="1"/>
    <col min="13" max="13" width="22" style="13" customWidth="1"/>
    <col min="14" max="14" width="26.109375" style="13" customWidth="1"/>
    <col min="15" max="15" width="22.33203125" style="13" customWidth="1"/>
    <col min="16" max="16" width="11.109375" style="13" customWidth="1"/>
    <col min="17" max="18" width="11.5546875" style="13"/>
    <col min="19" max="19" width="12.6640625" style="13" bestFit="1" customWidth="1"/>
    <col min="20" max="21" width="11.5546875" style="13"/>
    <col min="22" max="22" width="12.6640625" style="13" bestFit="1" customWidth="1"/>
    <col min="23" max="24" width="11.5546875" style="13"/>
    <col min="25" max="25" width="9.6640625" style="13" bestFit="1" customWidth="1"/>
    <col min="26" max="27" width="11.5546875" style="13"/>
    <col min="28" max="28" width="10" style="13" bestFit="1" customWidth="1"/>
    <col min="29" max="30" width="11.5546875" style="13"/>
    <col min="31" max="31" width="10" style="13" bestFit="1" customWidth="1"/>
    <col min="32" max="33" width="16.109375" style="13" customWidth="1"/>
    <col min="34" max="16384" width="11.5546875" style="13"/>
  </cols>
  <sheetData>
    <row r="1" spans="1:33" x14ac:dyDescent="0.3">
      <c r="F1" s="104"/>
      <c r="G1" s="105"/>
      <c r="H1" s="106"/>
      <c r="I1" s="106"/>
      <c r="L1" s="96"/>
      <c r="P1" s="60"/>
      <c r="T1" s="107"/>
    </row>
    <row r="2" spans="1:33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33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3" ht="40.799999999999997" x14ac:dyDescent="0.75">
      <c r="A4" s="144" t="s">
        <v>293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</row>
    <row r="5" spans="1:33" x14ac:dyDescent="0.3">
      <c r="F5" s="104"/>
      <c r="G5" s="105"/>
      <c r="H5" s="106"/>
      <c r="I5" s="106"/>
      <c r="L5" s="96"/>
      <c r="P5" s="60"/>
      <c r="T5" s="107"/>
    </row>
    <row r="6" spans="1:33" ht="21" x14ac:dyDescent="0.4">
      <c r="A6" s="148" t="s">
        <v>257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</row>
    <row r="7" spans="1:33" x14ac:dyDescent="0.3">
      <c r="F7" s="104"/>
      <c r="G7" s="105"/>
      <c r="H7" s="106"/>
      <c r="I7" s="106"/>
      <c r="L7" s="96"/>
      <c r="P7" s="60"/>
      <c r="Q7" s="73"/>
      <c r="R7" s="73"/>
      <c r="S7" s="73"/>
      <c r="T7" s="108"/>
    </row>
    <row r="8" spans="1:33" ht="33" x14ac:dyDescent="0.6">
      <c r="A8" s="109"/>
      <c r="B8" s="109" t="s">
        <v>258</v>
      </c>
      <c r="C8" s="109"/>
      <c r="D8" s="109"/>
      <c r="E8" s="109"/>
      <c r="F8" s="109"/>
      <c r="G8" s="110"/>
      <c r="H8" s="111"/>
      <c r="I8" s="111"/>
      <c r="J8" s="111"/>
      <c r="K8" s="111"/>
      <c r="L8" s="111"/>
      <c r="P8" s="75" t="s">
        <v>259</v>
      </c>
      <c r="T8" s="111"/>
    </row>
    <row r="9" spans="1:33" x14ac:dyDescent="0.3">
      <c r="B9" s="145" t="s">
        <v>260</v>
      </c>
      <c r="C9" s="145"/>
      <c r="D9" s="145"/>
      <c r="E9" s="145"/>
      <c r="F9" s="145"/>
    </row>
    <row r="11" spans="1:33" ht="21" x14ac:dyDescent="0.4">
      <c r="A11" s="112"/>
      <c r="B11" s="56" t="s">
        <v>83</v>
      </c>
      <c r="C11" s="56"/>
      <c r="D11" s="56"/>
      <c r="E11" s="56"/>
    </row>
    <row r="13" spans="1:33" x14ac:dyDescent="0.3">
      <c r="A13" s="54"/>
      <c r="B13" s="2"/>
      <c r="C13" s="33"/>
      <c r="D13" s="2"/>
      <c r="E13" s="94"/>
      <c r="F13" s="94"/>
      <c r="G13" s="54"/>
      <c r="H13" s="54"/>
      <c r="I13" s="90"/>
      <c r="J13" s="90"/>
      <c r="K13" s="90"/>
      <c r="L13" s="90"/>
      <c r="M13" s="113"/>
      <c r="N13" s="114"/>
      <c r="O13" s="114"/>
      <c r="P13" s="114"/>
      <c r="Q13" s="115" t="s">
        <v>12</v>
      </c>
      <c r="R13" s="115"/>
      <c r="S13" s="115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54"/>
      <c r="AG13" s="54"/>
    </row>
    <row r="14" spans="1:33" x14ac:dyDescent="0.3">
      <c r="A14" s="54"/>
      <c r="B14" s="117" t="s">
        <v>20</v>
      </c>
      <c r="C14" s="118"/>
      <c r="D14" s="117"/>
      <c r="E14" s="119" t="s">
        <v>34</v>
      </c>
      <c r="F14" s="120"/>
      <c r="G14" s="119" t="s">
        <v>41</v>
      </c>
      <c r="H14" s="120"/>
      <c r="I14" s="121" t="s">
        <v>0</v>
      </c>
      <c r="J14" s="121"/>
      <c r="K14" s="121" t="s">
        <v>15</v>
      </c>
      <c r="L14" s="121"/>
      <c r="M14" s="121" t="s">
        <v>35</v>
      </c>
      <c r="N14" s="119" t="s">
        <v>36</v>
      </c>
      <c r="O14" s="149" t="s">
        <v>42</v>
      </c>
      <c r="P14" s="149"/>
      <c r="Q14" s="94" t="s">
        <v>8</v>
      </c>
      <c r="R14" s="89"/>
      <c r="S14" s="89" t="s">
        <v>0</v>
      </c>
      <c r="T14" s="122" t="s">
        <v>8</v>
      </c>
      <c r="U14" s="123"/>
      <c r="V14" s="122" t="s">
        <v>0</v>
      </c>
      <c r="W14" s="94" t="s">
        <v>6</v>
      </c>
      <c r="X14" s="89"/>
      <c r="Y14" s="94" t="s">
        <v>0</v>
      </c>
      <c r="Z14" s="122" t="s">
        <v>7</v>
      </c>
      <c r="AA14" s="123"/>
      <c r="AB14" s="122" t="s">
        <v>0</v>
      </c>
      <c r="AC14" s="94" t="s">
        <v>21</v>
      </c>
      <c r="AD14" s="89"/>
      <c r="AE14" s="94" t="s">
        <v>0</v>
      </c>
      <c r="AF14" s="149" t="s">
        <v>49</v>
      </c>
      <c r="AG14" s="149"/>
    </row>
    <row r="15" spans="1:33" x14ac:dyDescent="0.3">
      <c r="A15" s="54"/>
      <c r="B15" s="117"/>
      <c r="C15" s="118"/>
      <c r="D15" s="117"/>
      <c r="E15" s="120"/>
      <c r="F15" s="124"/>
      <c r="G15" s="53" t="s">
        <v>39</v>
      </c>
      <c r="H15" s="119"/>
      <c r="I15" s="125" t="s">
        <v>44</v>
      </c>
      <c r="J15" s="126"/>
      <c r="K15" s="119" t="s">
        <v>1</v>
      </c>
      <c r="L15" s="119"/>
      <c r="M15" s="119" t="s">
        <v>45</v>
      </c>
      <c r="N15" s="119" t="s">
        <v>37</v>
      </c>
      <c r="O15" s="149" t="s">
        <v>43</v>
      </c>
      <c r="P15" s="149"/>
      <c r="Q15" s="114" t="s">
        <v>3</v>
      </c>
      <c r="R15" s="97"/>
      <c r="S15" s="89" t="s">
        <v>17</v>
      </c>
      <c r="T15" s="127" t="s">
        <v>4</v>
      </c>
      <c r="U15" s="128"/>
      <c r="V15" s="122" t="s">
        <v>17</v>
      </c>
      <c r="W15" s="114" t="s">
        <v>5</v>
      </c>
      <c r="X15" s="97"/>
      <c r="Y15" s="94" t="s">
        <v>17</v>
      </c>
      <c r="Z15" s="127" t="s">
        <v>13</v>
      </c>
      <c r="AA15" s="128"/>
      <c r="AB15" s="122" t="s">
        <v>19</v>
      </c>
      <c r="AC15" s="114" t="s">
        <v>22</v>
      </c>
      <c r="AD15" s="97"/>
      <c r="AE15" s="94" t="s">
        <v>19</v>
      </c>
      <c r="AF15" s="149" t="s">
        <v>43</v>
      </c>
      <c r="AG15" s="149"/>
    </row>
    <row r="16" spans="1:33" x14ac:dyDescent="0.3">
      <c r="A16" s="54"/>
      <c r="B16" s="2"/>
      <c r="C16" s="33"/>
      <c r="D16" s="2"/>
      <c r="E16" s="129">
        <v>6934</v>
      </c>
      <c r="F16" s="130"/>
      <c r="G16" s="131">
        <v>100</v>
      </c>
      <c r="H16" s="89"/>
      <c r="I16" s="129">
        <v>4623</v>
      </c>
      <c r="J16" s="132"/>
      <c r="K16" s="133">
        <v>0.48</v>
      </c>
      <c r="L16" s="134"/>
      <c r="M16" s="135" t="s">
        <v>30</v>
      </c>
      <c r="N16" s="54"/>
      <c r="O16" s="54">
        <f>O17*0.2</f>
        <v>10</v>
      </c>
      <c r="P16" s="54" t="s">
        <v>55</v>
      </c>
      <c r="Q16" s="114"/>
      <c r="R16" s="97"/>
      <c r="S16" s="97">
        <v>2</v>
      </c>
      <c r="T16" s="127"/>
      <c r="U16" s="128"/>
      <c r="V16" s="128">
        <v>2</v>
      </c>
      <c r="W16" s="114"/>
      <c r="X16" s="97"/>
      <c r="Y16" s="97">
        <v>4</v>
      </c>
      <c r="Z16" s="127"/>
      <c r="AA16" s="128"/>
      <c r="AB16" s="128">
        <v>6</v>
      </c>
      <c r="AC16" s="114"/>
      <c r="AD16" s="97"/>
      <c r="AE16" s="97">
        <v>8</v>
      </c>
      <c r="AF16" s="54"/>
      <c r="AG16" s="54"/>
    </row>
    <row r="17" spans="1:33" x14ac:dyDescent="0.3">
      <c r="A17" s="21"/>
      <c r="B17" s="21"/>
      <c r="C17" s="34"/>
      <c r="D17" s="20"/>
      <c r="E17" s="35" t="s">
        <v>38</v>
      </c>
      <c r="F17" s="136"/>
      <c r="G17" s="36" t="s">
        <v>40</v>
      </c>
      <c r="H17" s="137"/>
      <c r="I17" s="59"/>
      <c r="J17" s="21"/>
      <c r="K17" s="36" t="s">
        <v>50</v>
      </c>
      <c r="L17" s="21"/>
      <c r="M17" s="21"/>
      <c r="N17" s="20"/>
      <c r="O17" s="20">
        <v>50</v>
      </c>
      <c r="P17" s="20" t="s">
        <v>9</v>
      </c>
      <c r="Q17" s="138" t="s">
        <v>18</v>
      </c>
      <c r="R17" s="139" t="s">
        <v>23</v>
      </c>
      <c r="S17" s="137" t="s">
        <v>31</v>
      </c>
      <c r="T17" s="138" t="s">
        <v>10</v>
      </c>
      <c r="U17" s="139" t="s">
        <v>23</v>
      </c>
      <c r="V17" s="140" t="s">
        <v>31</v>
      </c>
      <c r="W17" s="138" t="s">
        <v>11</v>
      </c>
      <c r="X17" s="139" t="s">
        <v>23</v>
      </c>
      <c r="Y17" s="137" t="s">
        <v>31</v>
      </c>
      <c r="Z17" s="138" t="s">
        <v>11</v>
      </c>
      <c r="AA17" s="139" t="s">
        <v>23</v>
      </c>
      <c r="AB17" s="140" t="s">
        <v>31</v>
      </c>
      <c r="AC17" s="138" t="s">
        <v>11</v>
      </c>
      <c r="AD17" s="139" t="s">
        <v>23</v>
      </c>
      <c r="AE17" s="137" t="s">
        <v>31</v>
      </c>
      <c r="AF17" s="20"/>
      <c r="AG17" s="20"/>
    </row>
    <row r="18" spans="1:33" x14ac:dyDescent="0.3">
      <c r="A18" s="29"/>
      <c r="B18" s="29"/>
      <c r="C18" s="32"/>
      <c r="D18" s="29"/>
      <c r="E18" s="3"/>
      <c r="F18" s="3"/>
      <c r="G18" s="4"/>
      <c r="H18" s="4"/>
      <c r="I18" s="5"/>
      <c r="J18" s="5"/>
      <c r="K18" s="5"/>
      <c r="L18" s="5"/>
      <c r="M18" s="6"/>
      <c r="N18" s="2"/>
      <c r="O18" s="7"/>
      <c r="P18" s="7"/>
      <c r="Q18" s="8"/>
      <c r="R18" s="9"/>
      <c r="S18" s="2"/>
      <c r="T18" s="10"/>
      <c r="U18" s="11"/>
      <c r="V18" s="12"/>
      <c r="W18" s="8"/>
      <c r="X18" s="9"/>
      <c r="Y18" s="2"/>
      <c r="Z18" s="8"/>
      <c r="AA18" s="9"/>
      <c r="AB18" s="12"/>
      <c r="AC18" s="8"/>
      <c r="AD18" s="9"/>
      <c r="AE18" s="2"/>
      <c r="AF18" s="7"/>
      <c r="AG18" s="7"/>
    </row>
    <row r="19" spans="1:33" x14ac:dyDescent="0.3">
      <c r="A19" s="54"/>
      <c r="B19" s="2" t="s">
        <v>66</v>
      </c>
      <c r="C19" s="57" t="s">
        <v>54</v>
      </c>
      <c r="D19" s="2"/>
      <c r="E19" s="71">
        <v>2669</v>
      </c>
      <c r="F19" s="19"/>
      <c r="G19" s="30">
        <f t="shared" ref="G19" si="0">($G$16*E19)/$E$16</f>
        <v>38.491491202768962</v>
      </c>
      <c r="H19" s="30"/>
      <c r="I19" s="31">
        <f>$I$16*G19/100</f>
        <v>1779.4616383040091</v>
      </c>
      <c r="J19" s="19"/>
      <c r="K19" s="19">
        <f t="shared" ref="K19" si="1">I19*$K$16</f>
        <v>854.14158638592437</v>
      </c>
      <c r="L19" s="19"/>
      <c r="M19" s="58">
        <v>0.1</v>
      </c>
      <c r="N19" s="19">
        <f t="shared" ref="N19" si="2">K19*M19</f>
        <v>85.41415863859244</v>
      </c>
      <c r="O19" s="16">
        <f t="shared" ref="O19" si="3">N19*$O$16</f>
        <v>854.14158638592437</v>
      </c>
      <c r="P19" s="17" t="s">
        <v>2</v>
      </c>
      <c r="Q19" s="14">
        <v>8</v>
      </c>
      <c r="R19" s="18">
        <v>1</v>
      </c>
      <c r="S19" s="19">
        <f>(Q19+R19)*11*2*$S$16</f>
        <v>396</v>
      </c>
      <c r="T19" s="14">
        <v>5</v>
      </c>
      <c r="U19" s="18">
        <v>0</v>
      </c>
      <c r="V19" s="15">
        <f>(T19+U19)*22*2*$V$16</f>
        <v>440</v>
      </c>
      <c r="W19" s="14">
        <v>5</v>
      </c>
      <c r="X19" s="18">
        <v>1</v>
      </c>
      <c r="Y19" s="19">
        <f>(W19+X19)*50*1*$Y$16</f>
        <v>1200</v>
      </c>
      <c r="Z19" s="14">
        <v>0</v>
      </c>
      <c r="AA19" s="18">
        <v>0</v>
      </c>
      <c r="AB19" s="15">
        <f>(Z19+AA19)*75*0.5*$AB$16</f>
        <v>0</v>
      </c>
      <c r="AC19" s="14">
        <v>1</v>
      </c>
      <c r="AD19" s="18">
        <v>0</v>
      </c>
      <c r="AE19" s="19">
        <f>(AC19+AD19)*150*0.25*$AE$16</f>
        <v>300</v>
      </c>
      <c r="AF19" s="16">
        <f t="shared" ref="AF19" si="4">S19+V19+Y19+AB19+AE19</f>
        <v>2336</v>
      </c>
      <c r="AG19" s="17" t="s">
        <v>2</v>
      </c>
    </row>
    <row r="20" spans="1:33" x14ac:dyDescent="0.3">
      <c r="A20" s="54"/>
      <c r="B20" s="2" t="s">
        <v>152</v>
      </c>
      <c r="C20" s="57" t="s">
        <v>54</v>
      </c>
      <c r="D20" s="2"/>
      <c r="E20" s="71">
        <v>537</v>
      </c>
      <c r="F20" s="19"/>
      <c r="G20" s="30">
        <f t="shared" ref="G20:G28" si="5">($G$16*E20)/$E$16</f>
        <v>7.7444476492644938</v>
      </c>
      <c r="H20" s="30"/>
      <c r="I20" s="31">
        <f t="shared" ref="I20:I28" si="6">$I$16*G20/100</f>
        <v>358.0258148254976</v>
      </c>
      <c r="J20" s="19"/>
      <c r="K20" s="19">
        <f t="shared" ref="K20:K28" si="7">I20*$K$16</f>
        <v>171.85239111623883</v>
      </c>
      <c r="L20" s="19"/>
      <c r="M20" s="58">
        <v>0.05</v>
      </c>
      <c r="N20" s="19">
        <f t="shared" ref="N20:N28" si="8">K20*M20</f>
        <v>8.5926195558119414</v>
      </c>
      <c r="O20" s="16">
        <f t="shared" ref="O20:O28" si="9">N20*$O$16</f>
        <v>85.926195558119417</v>
      </c>
      <c r="P20" s="17" t="s">
        <v>2</v>
      </c>
      <c r="Q20" s="14">
        <v>2</v>
      </c>
      <c r="R20" s="18">
        <v>0</v>
      </c>
      <c r="S20" s="19">
        <f>(Q20+R20)*11*2*$S$16</f>
        <v>88</v>
      </c>
      <c r="T20" s="14">
        <v>3</v>
      </c>
      <c r="U20" s="18">
        <v>0</v>
      </c>
      <c r="V20" s="15">
        <f>(T20+U20)*22*2*$V$16</f>
        <v>264</v>
      </c>
      <c r="W20" s="14">
        <v>0</v>
      </c>
      <c r="X20" s="18">
        <v>0</v>
      </c>
      <c r="Y20" s="19">
        <f>(W20+X20)*50*1*$Y$16</f>
        <v>0</v>
      </c>
      <c r="Z20" s="14">
        <v>0</v>
      </c>
      <c r="AA20" s="18">
        <v>0</v>
      </c>
      <c r="AB20" s="15">
        <f>(Z20+AA20)*75*0.5*$AB$16</f>
        <v>0</v>
      </c>
      <c r="AC20" s="14">
        <v>0</v>
      </c>
      <c r="AD20" s="18">
        <v>0</v>
      </c>
      <c r="AE20" s="19">
        <f>(AC20+AD20)*150*0.25*$AE$16</f>
        <v>0</v>
      </c>
      <c r="AF20" s="16">
        <f t="shared" ref="AF20:AF28" si="10">S20+V20+Y20+AB20+AE20</f>
        <v>352</v>
      </c>
      <c r="AG20" s="17" t="s">
        <v>2</v>
      </c>
    </row>
    <row r="21" spans="1:33" x14ac:dyDescent="0.3">
      <c r="A21" s="54"/>
      <c r="B21" s="2" t="s">
        <v>153</v>
      </c>
      <c r="C21" s="57" t="s">
        <v>54</v>
      </c>
      <c r="D21" s="2"/>
      <c r="E21" s="71">
        <v>765</v>
      </c>
      <c r="F21" s="19"/>
      <c r="G21" s="30">
        <f t="shared" si="5"/>
        <v>11.032593019901933</v>
      </c>
      <c r="H21" s="30"/>
      <c r="I21" s="31">
        <f t="shared" si="6"/>
        <v>510.03677531006639</v>
      </c>
      <c r="J21" s="19"/>
      <c r="K21" s="19">
        <f t="shared" si="7"/>
        <v>244.81765214883185</v>
      </c>
      <c r="L21" s="19"/>
      <c r="M21" s="58">
        <v>0.05</v>
      </c>
      <c r="N21" s="19">
        <f t="shared" si="8"/>
        <v>12.240882607441593</v>
      </c>
      <c r="O21" s="16">
        <f t="shared" si="9"/>
        <v>122.40882607441593</v>
      </c>
      <c r="P21" s="17" t="s">
        <v>2</v>
      </c>
      <c r="Q21" s="14">
        <v>2</v>
      </c>
      <c r="R21" s="18">
        <v>0</v>
      </c>
      <c r="S21" s="19">
        <f t="shared" ref="S21:S28" si="11">(Q21+R21)*11*2*$S$16</f>
        <v>88</v>
      </c>
      <c r="T21" s="14">
        <v>1</v>
      </c>
      <c r="U21" s="18">
        <v>0</v>
      </c>
      <c r="V21" s="15">
        <f t="shared" ref="V21:V28" si="12">(T21+U21)*22*2*$V$16</f>
        <v>88</v>
      </c>
      <c r="W21" s="14">
        <v>0</v>
      </c>
      <c r="X21" s="18">
        <v>0</v>
      </c>
      <c r="Y21" s="19">
        <f t="shared" ref="Y21:Y28" si="13">(W21+X21)*50*1*$Y$16</f>
        <v>0</v>
      </c>
      <c r="Z21" s="14">
        <v>0</v>
      </c>
      <c r="AA21" s="18">
        <v>0</v>
      </c>
      <c r="AB21" s="15">
        <f t="shared" ref="AB21:AB28" si="14">(Z21+AA21)*75*0.5*$AB$16</f>
        <v>0</v>
      </c>
      <c r="AC21" s="14">
        <v>2</v>
      </c>
      <c r="AD21" s="18">
        <v>0</v>
      </c>
      <c r="AE21" s="19">
        <f t="shared" ref="AE21:AE28" si="15">(AC21+AD21)*150*0.25*$AE$16</f>
        <v>600</v>
      </c>
      <c r="AF21" s="16">
        <f t="shared" si="10"/>
        <v>776</v>
      </c>
      <c r="AG21" s="17" t="s">
        <v>2</v>
      </c>
    </row>
    <row r="22" spans="1:33" x14ac:dyDescent="0.3">
      <c r="A22" s="54"/>
      <c r="B22" s="2" t="s">
        <v>154</v>
      </c>
      <c r="C22" s="57" t="s">
        <v>54</v>
      </c>
      <c r="D22" s="2"/>
      <c r="E22" s="71">
        <v>448</v>
      </c>
      <c r="F22" s="19"/>
      <c r="G22" s="30">
        <f t="shared" ref="G22:G24" si="16">($G$16*E22)/$E$16</f>
        <v>6.4609172194981248</v>
      </c>
      <c r="H22" s="30"/>
      <c r="I22" s="31">
        <f t="shared" si="6"/>
        <v>298.68820305739831</v>
      </c>
      <c r="J22" s="19"/>
      <c r="K22" s="19">
        <f t="shared" ref="K22:K24" si="17">I22*$K$16</f>
        <v>143.3703374675512</v>
      </c>
      <c r="L22" s="19"/>
      <c r="M22" s="58">
        <v>0.05</v>
      </c>
      <c r="N22" s="19">
        <f t="shared" ref="N22:N24" si="18">K22*M22</f>
        <v>7.1685168733775599</v>
      </c>
      <c r="O22" s="16">
        <f t="shared" ref="O22:O24" si="19">N22*$O$16</f>
        <v>71.685168733775598</v>
      </c>
      <c r="P22" s="17" t="s">
        <v>2</v>
      </c>
      <c r="Q22" s="14">
        <v>0</v>
      </c>
      <c r="R22" s="18">
        <v>0</v>
      </c>
      <c r="S22" s="19">
        <f t="shared" ref="S22:S24" si="20">(Q22+R22)*11*2*$S$16</f>
        <v>0</v>
      </c>
      <c r="T22" s="14">
        <v>2</v>
      </c>
      <c r="U22" s="18">
        <v>0</v>
      </c>
      <c r="V22" s="15">
        <f t="shared" ref="V22:V24" si="21">(T22+U22)*22*2*$V$16</f>
        <v>176</v>
      </c>
      <c r="W22" s="14">
        <v>0</v>
      </c>
      <c r="X22" s="18">
        <v>0</v>
      </c>
      <c r="Y22" s="19">
        <f t="shared" ref="Y22:Y24" si="22">(W22+X22)*50*1*$Y$16</f>
        <v>0</v>
      </c>
      <c r="Z22" s="14">
        <v>0</v>
      </c>
      <c r="AA22" s="18">
        <v>0</v>
      </c>
      <c r="AB22" s="15">
        <f t="shared" ref="AB22:AB24" si="23">(Z22+AA22)*75*0.5*$AB$16</f>
        <v>0</v>
      </c>
      <c r="AC22" s="14">
        <v>0</v>
      </c>
      <c r="AD22" s="18">
        <v>0</v>
      </c>
      <c r="AE22" s="19">
        <f t="shared" ref="AE22:AE24" si="24">(AC22+AD22)*150*0.25*$AE$16</f>
        <v>0</v>
      </c>
      <c r="AF22" s="16">
        <f t="shared" ref="AF22:AF24" si="25">S22+V22+Y22+AB22+AE22</f>
        <v>176</v>
      </c>
      <c r="AG22" s="17" t="s">
        <v>2</v>
      </c>
    </row>
    <row r="23" spans="1:33" x14ac:dyDescent="0.3">
      <c r="A23" s="54"/>
      <c r="B23" s="2" t="s">
        <v>155</v>
      </c>
      <c r="C23" s="57" t="s">
        <v>54</v>
      </c>
      <c r="D23" s="2"/>
      <c r="E23" s="71">
        <v>653</v>
      </c>
      <c r="F23" s="19"/>
      <c r="G23" s="30">
        <f t="shared" si="16"/>
        <v>9.4173637150274008</v>
      </c>
      <c r="H23" s="30"/>
      <c r="I23" s="31">
        <f t="shared" si="6"/>
        <v>435.36472454571674</v>
      </c>
      <c r="J23" s="19"/>
      <c r="K23" s="19">
        <f t="shared" si="17"/>
        <v>208.97506778194403</v>
      </c>
      <c r="L23" s="19"/>
      <c r="M23" s="58">
        <v>0.05</v>
      </c>
      <c r="N23" s="19">
        <f t="shared" si="18"/>
        <v>10.448753389097202</v>
      </c>
      <c r="O23" s="16">
        <f t="shared" si="19"/>
        <v>104.48753389097203</v>
      </c>
      <c r="P23" s="17" t="s">
        <v>2</v>
      </c>
      <c r="Q23" s="14">
        <v>0</v>
      </c>
      <c r="R23" s="18">
        <v>0</v>
      </c>
      <c r="S23" s="19">
        <f t="shared" si="20"/>
        <v>0</v>
      </c>
      <c r="T23" s="14">
        <v>2</v>
      </c>
      <c r="U23" s="18">
        <v>0</v>
      </c>
      <c r="V23" s="15">
        <f t="shared" si="21"/>
        <v>176</v>
      </c>
      <c r="W23" s="14">
        <v>0</v>
      </c>
      <c r="X23" s="18">
        <v>0</v>
      </c>
      <c r="Y23" s="19">
        <f t="shared" si="22"/>
        <v>0</v>
      </c>
      <c r="Z23" s="14">
        <v>0</v>
      </c>
      <c r="AA23" s="18">
        <v>0</v>
      </c>
      <c r="AB23" s="15">
        <f t="shared" si="23"/>
        <v>0</v>
      </c>
      <c r="AC23" s="14">
        <v>0</v>
      </c>
      <c r="AD23" s="18">
        <v>0</v>
      </c>
      <c r="AE23" s="19">
        <f t="shared" si="24"/>
        <v>0</v>
      </c>
      <c r="AF23" s="16">
        <f t="shared" si="25"/>
        <v>176</v>
      </c>
      <c r="AG23" s="17" t="s">
        <v>2</v>
      </c>
    </row>
    <row r="24" spans="1:33" x14ac:dyDescent="0.3">
      <c r="A24" s="54"/>
      <c r="B24" s="2" t="s">
        <v>156</v>
      </c>
      <c r="C24" s="57" t="s">
        <v>54</v>
      </c>
      <c r="D24" s="2"/>
      <c r="E24" s="71">
        <v>52</v>
      </c>
      <c r="F24" s="19"/>
      <c r="G24" s="30">
        <f t="shared" si="16"/>
        <v>0.7499278915488895</v>
      </c>
      <c r="H24" s="30"/>
      <c r="I24" s="31">
        <f t="shared" si="6"/>
        <v>34.669166426305161</v>
      </c>
      <c r="J24" s="19"/>
      <c r="K24" s="19">
        <f t="shared" si="17"/>
        <v>16.641199884626477</v>
      </c>
      <c r="L24" s="19"/>
      <c r="M24" s="58">
        <v>0.05</v>
      </c>
      <c r="N24" s="19">
        <f t="shared" si="18"/>
        <v>0.83205999423132393</v>
      </c>
      <c r="O24" s="16">
        <f t="shared" si="19"/>
        <v>8.3205999423132386</v>
      </c>
      <c r="P24" s="17" t="s">
        <v>2</v>
      </c>
      <c r="Q24" s="14">
        <v>0</v>
      </c>
      <c r="R24" s="18">
        <v>0</v>
      </c>
      <c r="S24" s="19">
        <f t="shared" si="20"/>
        <v>0</v>
      </c>
      <c r="T24" s="14">
        <v>0</v>
      </c>
      <c r="U24" s="18">
        <v>0</v>
      </c>
      <c r="V24" s="15">
        <f t="shared" si="21"/>
        <v>0</v>
      </c>
      <c r="W24" s="14">
        <v>0</v>
      </c>
      <c r="X24" s="18">
        <v>0</v>
      </c>
      <c r="Y24" s="19">
        <f t="shared" si="22"/>
        <v>0</v>
      </c>
      <c r="Z24" s="14">
        <v>0</v>
      </c>
      <c r="AA24" s="18">
        <v>0</v>
      </c>
      <c r="AB24" s="15">
        <f t="shared" si="23"/>
        <v>0</v>
      </c>
      <c r="AC24" s="14">
        <v>0</v>
      </c>
      <c r="AD24" s="18">
        <v>0</v>
      </c>
      <c r="AE24" s="19">
        <f t="shared" si="24"/>
        <v>0</v>
      </c>
      <c r="AF24" s="16">
        <f t="shared" si="25"/>
        <v>0</v>
      </c>
      <c r="AG24" s="17" t="s">
        <v>2</v>
      </c>
    </row>
    <row r="25" spans="1:33" x14ac:dyDescent="0.3">
      <c r="A25" s="54"/>
      <c r="B25" s="2" t="s">
        <v>157</v>
      </c>
      <c r="C25" s="57" t="s">
        <v>54</v>
      </c>
      <c r="D25" s="2"/>
      <c r="E25" s="71">
        <v>335</v>
      </c>
      <c r="F25" s="19"/>
      <c r="G25" s="30">
        <f t="shared" si="5"/>
        <v>4.8312662244014994</v>
      </c>
      <c r="H25" s="30"/>
      <c r="I25" s="31">
        <f t="shared" si="6"/>
        <v>223.34943755408131</v>
      </c>
      <c r="J25" s="19"/>
      <c r="K25" s="19">
        <f t="shared" si="7"/>
        <v>107.20773002595902</v>
      </c>
      <c r="L25" s="19"/>
      <c r="M25" s="58">
        <v>0.05</v>
      </c>
      <c r="N25" s="19">
        <f t="shared" si="8"/>
        <v>5.3603865012979517</v>
      </c>
      <c r="O25" s="16">
        <f t="shared" si="9"/>
        <v>53.603865012979519</v>
      </c>
      <c r="P25" s="17" t="s">
        <v>2</v>
      </c>
      <c r="Q25" s="14">
        <v>0</v>
      </c>
      <c r="R25" s="18">
        <v>0</v>
      </c>
      <c r="S25" s="19">
        <f t="shared" si="11"/>
        <v>0</v>
      </c>
      <c r="T25" s="14">
        <v>2</v>
      </c>
      <c r="U25" s="18">
        <v>0</v>
      </c>
      <c r="V25" s="15">
        <f t="shared" si="12"/>
        <v>176</v>
      </c>
      <c r="W25" s="14">
        <v>0</v>
      </c>
      <c r="X25" s="18">
        <v>0</v>
      </c>
      <c r="Y25" s="19">
        <f t="shared" si="13"/>
        <v>0</v>
      </c>
      <c r="Z25" s="14">
        <v>0</v>
      </c>
      <c r="AA25" s="18">
        <v>0</v>
      </c>
      <c r="AB25" s="15">
        <f t="shared" si="14"/>
        <v>0</v>
      </c>
      <c r="AC25" s="14">
        <v>0</v>
      </c>
      <c r="AD25" s="18">
        <v>0</v>
      </c>
      <c r="AE25" s="19">
        <f t="shared" si="15"/>
        <v>0</v>
      </c>
      <c r="AF25" s="16">
        <f t="shared" si="10"/>
        <v>176</v>
      </c>
      <c r="AG25" s="17" t="s">
        <v>2</v>
      </c>
    </row>
    <row r="26" spans="1:33" x14ac:dyDescent="0.3">
      <c r="A26" s="54"/>
      <c r="B26" s="2" t="s">
        <v>158</v>
      </c>
      <c r="C26" s="57" t="s">
        <v>54</v>
      </c>
      <c r="D26" s="2"/>
      <c r="E26" s="71">
        <v>637</v>
      </c>
      <c r="F26" s="19"/>
      <c r="G26" s="30">
        <f t="shared" si="5"/>
        <v>9.1866166714738959</v>
      </c>
      <c r="H26" s="30"/>
      <c r="I26" s="31">
        <f t="shared" si="6"/>
        <v>424.69728872223823</v>
      </c>
      <c r="J26" s="19"/>
      <c r="K26" s="19">
        <f t="shared" si="7"/>
        <v>203.85469858667435</v>
      </c>
      <c r="L26" s="19"/>
      <c r="M26" s="58">
        <v>0.05</v>
      </c>
      <c r="N26" s="19">
        <f t="shared" si="8"/>
        <v>10.192734929333717</v>
      </c>
      <c r="O26" s="16">
        <f t="shared" si="9"/>
        <v>101.92734929333717</v>
      </c>
      <c r="P26" s="17" t="s">
        <v>2</v>
      </c>
      <c r="Q26" s="14">
        <v>1</v>
      </c>
      <c r="R26" s="18">
        <v>0</v>
      </c>
      <c r="S26" s="19">
        <f t="shared" si="11"/>
        <v>44</v>
      </c>
      <c r="T26" s="14">
        <v>4</v>
      </c>
      <c r="U26" s="18">
        <v>0</v>
      </c>
      <c r="V26" s="15">
        <f t="shared" si="12"/>
        <v>352</v>
      </c>
      <c r="W26" s="14">
        <v>0</v>
      </c>
      <c r="X26" s="18">
        <v>0</v>
      </c>
      <c r="Y26" s="19">
        <f t="shared" si="13"/>
        <v>0</v>
      </c>
      <c r="Z26" s="14">
        <v>0</v>
      </c>
      <c r="AA26" s="18">
        <v>0</v>
      </c>
      <c r="AB26" s="15">
        <f t="shared" si="14"/>
        <v>0</v>
      </c>
      <c r="AC26" s="14">
        <v>0</v>
      </c>
      <c r="AD26" s="18">
        <v>0</v>
      </c>
      <c r="AE26" s="19">
        <f t="shared" si="15"/>
        <v>0</v>
      </c>
      <c r="AF26" s="16">
        <f t="shared" si="10"/>
        <v>396</v>
      </c>
      <c r="AG26" s="17" t="s">
        <v>2</v>
      </c>
    </row>
    <row r="27" spans="1:33" x14ac:dyDescent="0.3">
      <c r="A27" s="54"/>
      <c r="B27" s="2" t="s">
        <v>159</v>
      </c>
      <c r="C27" s="57" t="s">
        <v>54</v>
      </c>
      <c r="D27" s="2"/>
      <c r="E27" s="71">
        <v>805</v>
      </c>
      <c r="F27" s="19"/>
      <c r="G27" s="30">
        <f t="shared" si="5"/>
        <v>11.609460628785694</v>
      </c>
      <c r="H27" s="30"/>
      <c r="I27" s="31">
        <f t="shared" si="6"/>
        <v>536.70536486876267</v>
      </c>
      <c r="J27" s="19"/>
      <c r="K27" s="19">
        <f t="shared" si="7"/>
        <v>257.61857513700608</v>
      </c>
      <c r="L27" s="19"/>
      <c r="M27" s="58">
        <v>0.05</v>
      </c>
      <c r="N27" s="19">
        <f t="shared" si="8"/>
        <v>12.880928756850304</v>
      </c>
      <c r="O27" s="16">
        <f t="shared" si="9"/>
        <v>128.80928756850304</v>
      </c>
      <c r="P27" s="17" t="s">
        <v>2</v>
      </c>
      <c r="Q27" s="14">
        <v>2</v>
      </c>
      <c r="R27" s="18">
        <v>0</v>
      </c>
      <c r="S27" s="19">
        <f t="shared" si="11"/>
        <v>88</v>
      </c>
      <c r="T27" s="14">
        <v>3</v>
      </c>
      <c r="U27" s="18">
        <v>0</v>
      </c>
      <c r="V27" s="15">
        <f t="shared" si="12"/>
        <v>264</v>
      </c>
      <c r="W27" s="14">
        <v>0</v>
      </c>
      <c r="X27" s="18">
        <v>0</v>
      </c>
      <c r="Y27" s="19">
        <f t="shared" si="13"/>
        <v>0</v>
      </c>
      <c r="Z27" s="14">
        <v>0</v>
      </c>
      <c r="AA27" s="18">
        <v>0</v>
      </c>
      <c r="AB27" s="15">
        <f t="shared" si="14"/>
        <v>0</v>
      </c>
      <c r="AC27" s="14">
        <v>0</v>
      </c>
      <c r="AD27" s="18">
        <v>0</v>
      </c>
      <c r="AE27" s="19">
        <f t="shared" si="15"/>
        <v>0</v>
      </c>
      <c r="AF27" s="16">
        <f t="shared" si="10"/>
        <v>352</v>
      </c>
      <c r="AG27" s="17" t="s">
        <v>2</v>
      </c>
    </row>
    <row r="28" spans="1:33" x14ac:dyDescent="0.3">
      <c r="A28" s="54"/>
      <c r="B28" s="2" t="s">
        <v>160</v>
      </c>
      <c r="C28" s="57" t="s">
        <v>54</v>
      </c>
      <c r="D28" s="2"/>
      <c r="E28" s="71">
        <v>33</v>
      </c>
      <c r="F28" s="19"/>
      <c r="G28" s="30">
        <f t="shared" si="5"/>
        <v>0.47591577732910295</v>
      </c>
      <c r="H28" s="30"/>
      <c r="I28" s="31">
        <f t="shared" si="6"/>
        <v>22.00158638592443</v>
      </c>
      <c r="J28" s="19"/>
      <c r="K28" s="19">
        <f t="shared" si="7"/>
        <v>10.560761465243726</v>
      </c>
      <c r="L28" s="19"/>
      <c r="M28" s="58">
        <v>0.05</v>
      </c>
      <c r="N28" s="19">
        <f t="shared" si="8"/>
        <v>0.52803807326218632</v>
      </c>
      <c r="O28" s="16">
        <f t="shared" si="9"/>
        <v>5.2803807326218628</v>
      </c>
      <c r="P28" s="17" t="s">
        <v>2</v>
      </c>
      <c r="Q28" s="14">
        <v>0</v>
      </c>
      <c r="R28" s="18">
        <v>0</v>
      </c>
      <c r="S28" s="19">
        <f t="shared" si="11"/>
        <v>0</v>
      </c>
      <c r="T28" s="14">
        <v>1</v>
      </c>
      <c r="U28" s="18">
        <v>0</v>
      </c>
      <c r="V28" s="15">
        <f t="shared" si="12"/>
        <v>88</v>
      </c>
      <c r="W28" s="14">
        <v>0</v>
      </c>
      <c r="X28" s="18">
        <v>0</v>
      </c>
      <c r="Y28" s="19">
        <f t="shared" si="13"/>
        <v>0</v>
      </c>
      <c r="Z28" s="14">
        <v>0</v>
      </c>
      <c r="AA28" s="18">
        <v>0</v>
      </c>
      <c r="AB28" s="15">
        <f t="shared" si="14"/>
        <v>0</v>
      </c>
      <c r="AC28" s="14">
        <v>0</v>
      </c>
      <c r="AD28" s="18">
        <v>0</v>
      </c>
      <c r="AE28" s="19">
        <f t="shared" si="15"/>
        <v>0</v>
      </c>
      <c r="AF28" s="16">
        <f t="shared" si="10"/>
        <v>88</v>
      </c>
      <c r="AG28" s="17" t="s">
        <v>2</v>
      </c>
    </row>
    <row r="29" spans="1:33" x14ac:dyDescent="0.3">
      <c r="A29" s="21"/>
      <c r="B29" s="21"/>
      <c r="C29" s="34"/>
      <c r="D29" s="20"/>
      <c r="E29" s="21"/>
      <c r="F29" s="21"/>
      <c r="G29" s="22"/>
      <c r="H29" s="22"/>
      <c r="I29" s="21"/>
      <c r="J29" s="21"/>
      <c r="K29" s="21"/>
      <c r="L29" s="21"/>
      <c r="M29" s="23"/>
      <c r="N29" s="21"/>
      <c r="O29" s="24"/>
      <c r="P29" s="25"/>
      <c r="Q29" s="26"/>
      <c r="R29" s="27"/>
      <c r="S29" s="21"/>
      <c r="T29" s="26"/>
      <c r="U29" s="27"/>
      <c r="V29" s="28"/>
      <c r="W29" s="26"/>
      <c r="X29" s="27"/>
      <c r="Y29" s="21"/>
      <c r="Z29" s="26"/>
      <c r="AA29" s="27"/>
      <c r="AB29" s="28"/>
      <c r="AC29" s="26"/>
      <c r="AD29" s="27"/>
      <c r="AE29" s="21"/>
      <c r="AF29" s="24"/>
      <c r="AG29" s="25"/>
    </row>
    <row r="30" spans="1:33" x14ac:dyDescent="0.3">
      <c r="A30" s="54"/>
      <c r="B30" s="2"/>
      <c r="C30" s="33"/>
      <c r="D30" s="2"/>
      <c r="E30" s="5"/>
      <c r="F30" s="5"/>
      <c r="G30" s="46"/>
      <c r="H30" s="46"/>
      <c r="I30" s="5"/>
      <c r="J30" s="5"/>
      <c r="K30" s="5"/>
      <c r="L30" s="5"/>
      <c r="M30" s="6"/>
      <c r="N30" s="5"/>
      <c r="O30" s="5"/>
      <c r="P30" s="2"/>
      <c r="Q30" s="48"/>
      <c r="R30" s="49"/>
      <c r="S30" s="5"/>
      <c r="T30" s="48"/>
      <c r="U30" s="49"/>
      <c r="V30" s="50"/>
      <c r="W30" s="48"/>
      <c r="X30" s="49"/>
      <c r="Y30" s="5"/>
      <c r="Z30" s="48"/>
      <c r="AA30" s="49"/>
      <c r="AB30" s="50"/>
      <c r="AC30" s="48"/>
      <c r="AD30" s="49"/>
      <c r="AE30" s="5"/>
      <c r="AF30" s="47"/>
      <c r="AG30" s="7"/>
    </row>
    <row r="31" spans="1:33" s="45" customFormat="1" ht="18" x14ac:dyDescent="0.35">
      <c r="A31" s="55"/>
      <c r="B31" s="2"/>
      <c r="C31" s="33"/>
      <c r="D31" s="2"/>
      <c r="E31" s="150">
        <f>SUM(E19:E28)</f>
        <v>6934</v>
      </c>
      <c r="F31" s="150"/>
      <c r="G31" s="150">
        <f>SUM(G19:G28)</f>
        <v>100.00000000000001</v>
      </c>
      <c r="H31" s="150"/>
      <c r="I31" s="150">
        <f>SUM(I19:I28)</f>
        <v>4623</v>
      </c>
      <c r="J31" s="150"/>
      <c r="K31" s="150">
        <f>SUM(K19:K28)</f>
        <v>2219.0400000000004</v>
      </c>
      <c r="L31" s="150"/>
      <c r="M31" s="74">
        <f>SUM(M19:M28)/COUNT(M19:M28)</f>
        <v>5.4999999999999993E-2</v>
      </c>
      <c r="N31" s="37">
        <f>SUM(N18:N29)</f>
        <v>153.65907931929621</v>
      </c>
      <c r="O31" s="38">
        <f>SUM(O19:O28)</f>
        <v>1536.5907931929619</v>
      </c>
      <c r="P31" s="39" t="s">
        <v>2</v>
      </c>
      <c r="Q31" s="40">
        <f>SUM(Q18:Q29)</f>
        <v>15</v>
      </c>
      <c r="R31" s="41">
        <f>SUM(R18:R29)</f>
        <v>1</v>
      </c>
      <c r="S31" s="42"/>
      <c r="T31" s="40">
        <f>SUM(T18:T29)</f>
        <v>23</v>
      </c>
      <c r="U31" s="41">
        <f>SUM(U18:U29)</f>
        <v>0</v>
      </c>
      <c r="V31" s="43"/>
      <c r="W31" s="40">
        <f>SUM(W18:W29)</f>
        <v>5</v>
      </c>
      <c r="X31" s="41">
        <f>SUM(X18:X29)</f>
        <v>1</v>
      </c>
      <c r="Y31" s="42"/>
      <c r="Z31" s="40">
        <f>SUM(Z18:Z29)</f>
        <v>0</v>
      </c>
      <c r="AA31" s="41">
        <f>SUM(AA18:AA29)</f>
        <v>0</v>
      </c>
      <c r="AB31" s="43"/>
      <c r="AC31" s="40">
        <f>SUM(AC18:AC29)</f>
        <v>3</v>
      </c>
      <c r="AD31" s="41">
        <f>SUM(AD18:AD29)</f>
        <v>0</v>
      </c>
      <c r="AE31" s="42"/>
      <c r="AF31" s="38">
        <f>SUM(AF19:AF28)</f>
        <v>4828</v>
      </c>
      <c r="AG31" s="44" t="s">
        <v>2</v>
      </c>
    </row>
    <row r="32" spans="1:33" s="45" customFormat="1" ht="14.4" customHeight="1" x14ac:dyDescent="0.35">
      <c r="A32" s="55"/>
      <c r="B32" s="2"/>
      <c r="C32" s="33"/>
      <c r="D32" s="2"/>
      <c r="E32" s="98"/>
      <c r="F32" s="51"/>
      <c r="G32" s="52"/>
      <c r="H32" s="52"/>
      <c r="I32" s="98"/>
      <c r="J32" s="98"/>
      <c r="K32" s="98"/>
      <c r="L32" s="98"/>
      <c r="M32" s="37"/>
      <c r="N32" s="37"/>
      <c r="O32" s="72"/>
      <c r="P32" s="55"/>
      <c r="Q32" s="40"/>
      <c r="R32" s="41"/>
      <c r="S32" s="42"/>
      <c r="T32" s="40"/>
      <c r="U32" s="41"/>
      <c r="V32" s="43"/>
      <c r="W32" s="40"/>
      <c r="X32" s="41"/>
      <c r="Y32" s="42"/>
      <c r="Z32" s="40"/>
      <c r="AA32" s="41"/>
      <c r="AB32" s="43"/>
      <c r="AC32" s="40"/>
      <c r="AD32" s="41"/>
      <c r="AE32" s="42"/>
      <c r="AF32" s="38"/>
      <c r="AG32" s="44"/>
    </row>
    <row r="33" spans="2:33" x14ac:dyDescent="0.3">
      <c r="I33" s="60"/>
      <c r="J33" s="60"/>
      <c r="K33" s="60"/>
      <c r="L33" s="60"/>
      <c r="M33" s="60"/>
    </row>
    <row r="34" spans="2:33" ht="15.6" x14ac:dyDescent="0.3">
      <c r="B34" s="65" t="s">
        <v>14</v>
      </c>
      <c r="J34" s="60"/>
      <c r="K34" s="60"/>
      <c r="L34" s="60"/>
      <c r="M34" s="60"/>
      <c r="N34" s="61" t="s">
        <v>32</v>
      </c>
      <c r="O34" s="62" t="s">
        <v>16</v>
      </c>
      <c r="P34" s="63"/>
      <c r="Q34" s="64">
        <f>Q31</f>
        <v>15</v>
      </c>
      <c r="R34" s="64" t="s">
        <v>27</v>
      </c>
      <c r="S34" s="8"/>
      <c r="T34" s="64">
        <f>T31</f>
        <v>23</v>
      </c>
      <c r="U34" s="64" t="s">
        <v>26</v>
      </c>
      <c r="V34" s="8"/>
      <c r="W34" s="64">
        <f>W31</f>
        <v>5</v>
      </c>
      <c r="X34" s="64" t="s">
        <v>25</v>
      </c>
      <c r="Y34" s="8"/>
      <c r="Z34" s="64">
        <f>Z31</f>
        <v>0</v>
      </c>
      <c r="AA34" s="64" t="s">
        <v>28</v>
      </c>
      <c r="AB34" s="8"/>
      <c r="AC34" s="64">
        <f>AC31</f>
        <v>3</v>
      </c>
      <c r="AD34" s="64" t="s">
        <v>29</v>
      </c>
      <c r="AE34" s="99" t="s">
        <v>296</v>
      </c>
      <c r="AF34" s="100">
        <f>Q34*11+T34*22+W34*50+Z34*75+AC34*150</f>
        <v>1371</v>
      </c>
      <c r="AG34" s="61" t="s">
        <v>297</v>
      </c>
    </row>
    <row r="35" spans="2:33" ht="15.6" x14ac:dyDescent="0.3">
      <c r="C35" s="73"/>
      <c r="D35" s="73"/>
      <c r="J35" s="60"/>
      <c r="K35" s="60"/>
      <c r="L35" s="60"/>
      <c r="M35" s="60"/>
      <c r="N35" s="66" t="s">
        <v>33</v>
      </c>
      <c r="O35" s="67" t="s">
        <v>16</v>
      </c>
      <c r="P35" s="68"/>
      <c r="Q35" s="69">
        <f>R31</f>
        <v>1</v>
      </c>
      <c r="R35" s="70" t="s">
        <v>27</v>
      </c>
      <c r="S35" s="9"/>
      <c r="T35" s="69">
        <f>U31</f>
        <v>0</v>
      </c>
      <c r="U35" s="70" t="s">
        <v>26</v>
      </c>
      <c r="V35" s="9"/>
      <c r="W35" s="69">
        <f>X31</f>
        <v>1</v>
      </c>
      <c r="X35" s="70" t="s">
        <v>25</v>
      </c>
      <c r="Y35" s="9"/>
      <c r="Z35" s="69">
        <f>AA31</f>
        <v>0</v>
      </c>
      <c r="AA35" s="70" t="s">
        <v>28</v>
      </c>
      <c r="AB35" s="9"/>
      <c r="AC35" s="69">
        <f>AD31</f>
        <v>0</v>
      </c>
      <c r="AD35" s="70" t="s">
        <v>29</v>
      </c>
      <c r="AE35" s="101" t="s">
        <v>296</v>
      </c>
      <c r="AF35" s="66">
        <f>Q35*11+T35*22+W35*50+Z35*75+AC35*150</f>
        <v>61</v>
      </c>
      <c r="AG35" s="66" t="s">
        <v>297</v>
      </c>
    </row>
    <row r="36" spans="2:33" x14ac:dyDescent="0.3">
      <c r="B36" s="13" t="s">
        <v>261</v>
      </c>
    </row>
    <row r="37" spans="2:33" x14ac:dyDescent="0.3">
      <c r="B37" s="13" t="s">
        <v>262</v>
      </c>
      <c r="AD37" s="102" t="s">
        <v>298</v>
      </c>
      <c r="AE37" s="102"/>
      <c r="AF37" s="103">
        <f>AF34+AF35</f>
        <v>1432</v>
      </c>
      <c r="AG37" s="102" t="s">
        <v>297</v>
      </c>
    </row>
    <row r="38" spans="2:33" ht="18" x14ac:dyDescent="0.35">
      <c r="K38" s="76"/>
      <c r="L38" s="76"/>
      <c r="M38" s="76"/>
      <c r="N38" s="77" t="s">
        <v>263</v>
      </c>
      <c r="O38" s="78">
        <f>((R31*$S$16*11*2)+(U31*$V$16*22*2)+(X31*$Y$16*50)+(AA31*$AB$16*0.5*75)+(AD31*$AE$16*150*0.25))</f>
        <v>244</v>
      </c>
      <c r="P38" s="79" t="s">
        <v>2</v>
      </c>
    </row>
    <row r="39" spans="2:33" ht="25.8" x14ac:dyDescent="0.5">
      <c r="K39" s="76"/>
      <c r="L39" s="76"/>
      <c r="M39" s="76"/>
      <c r="N39" s="80" t="s">
        <v>41</v>
      </c>
      <c r="O39" s="81">
        <f>((R31*$S$16*11*2)+(U31*$V$16*22*2)+(X31*$Y$16*50)+(AA31*$AB$16*0.5*75)+(AD31*$AE$16*150*0.25))/O31*100</f>
        <v>15.879308992407779</v>
      </c>
      <c r="P39" s="82" t="s">
        <v>264</v>
      </c>
    </row>
  </sheetData>
  <mergeCells count="11">
    <mergeCell ref="A4:AG4"/>
    <mergeCell ref="B9:F9"/>
    <mergeCell ref="A6:AG6"/>
    <mergeCell ref="E31:F31"/>
    <mergeCell ref="G31:H31"/>
    <mergeCell ref="I31:J31"/>
    <mergeCell ref="K31:L31"/>
    <mergeCell ref="O15:P15"/>
    <mergeCell ref="AF15:AG15"/>
    <mergeCell ref="O14:P14"/>
    <mergeCell ref="AF14:AG14"/>
  </mergeCells>
  <pageMargins left="0.78740157480314965" right="0.78740157480314965" top="0.39370078740157483" bottom="0.39370078740157483" header="0" footer="0"/>
  <pageSetup paperSize="8" scale="93" orientation="landscape" r:id="rId1"/>
  <headerFooter>
    <oddHeader>&amp;R&amp;"NDSFrutiger 45 Light,Standard"&amp;10Ladeinfrastrukturkonzept für den Landkreis Hildesheim und die kreisangehörigen Kommunen</oddHeader>
    <oddFooter>&amp;L&amp;"NDSFrutiger 45 Light,Standard"&amp;10Anlage 2: LISA-Tabellen&amp;R&amp;"NDSFrutiger 45 Light,Standard"&amp;10Seite &amp;"NDSFrutiger 45 Light,Fett"&amp;P&amp;"NDSFrutiger 45 Light,Standard" von&amp;"NDSFrutiger 45 Light,Fett"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2DFFD-6FFE-4615-8910-16650D72DD89}">
  <dimension ref="A1:AG30"/>
  <sheetViews>
    <sheetView view="pageLayout" zoomScale="70" zoomScaleNormal="100" zoomScalePageLayoutView="70" workbookViewId="0">
      <selection activeCell="Q47" sqref="Q47"/>
    </sheetView>
  </sheetViews>
  <sheetFormatPr baseColWidth="10" defaultColWidth="11.5546875" defaultRowHeight="14.4" x14ac:dyDescent="0.3"/>
  <cols>
    <col min="1" max="1" width="3.44140625" style="13" customWidth="1"/>
    <col min="2" max="2" width="43" style="13" customWidth="1"/>
    <col min="3" max="4" width="3.44140625" style="13" customWidth="1"/>
    <col min="5" max="5" width="17.6640625" style="13" customWidth="1"/>
    <col min="6" max="6" width="3.44140625" style="13" customWidth="1"/>
    <col min="7" max="7" width="12.44140625" style="13" bestFit="1" customWidth="1"/>
    <col min="8" max="8" width="3.44140625" style="13" customWidth="1"/>
    <col min="9" max="9" width="11.5546875" style="13"/>
    <col min="10" max="10" width="3.44140625" style="13" customWidth="1"/>
    <col min="11" max="11" width="11.5546875" style="13"/>
    <col min="12" max="12" width="3.44140625" style="13" customWidth="1"/>
    <col min="13" max="13" width="22" style="13" customWidth="1"/>
    <col min="14" max="14" width="26.109375" style="13" customWidth="1"/>
    <col min="15" max="15" width="19.5546875" style="13" customWidth="1"/>
    <col min="16" max="16" width="8.33203125" style="13" customWidth="1"/>
    <col min="17" max="18" width="11.5546875" style="13"/>
    <col min="19" max="19" width="12.6640625" style="13" bestFit="1" customWidth="1"/>
    <col min="20" max="21" width="11.5546875" style="13"/>
    <col min="22" max="22" width="12.6640625" style="13" bestFit="1" customWidth="1"/>
    <col min="23" max="24" width="11.5546875" style="13"/>
    <col min="25" max="25" width="9.6640625" style="13" bestFit="1" customWidth="1"/>
    <col min="26" max="27" width="11.5546875" style="13"/>
    <col min="28" max="28" width="10" style="13" bestFit="1" customWidth="1"/>
    <col min="29" max="30" width="11.5546875" style="13"/>
    <col min="31" max="31" width="10" style="13" bestFit="1" customWidth="1"/>
    <col min="32" max="33" width="16.109375" style="13" customWidth="1"/>
    <col min="34" max="16384" width="11.5546875" style="13"/>
  </cols>
  <sheetData>
    <row r="1" spans="1:33" x14ac:dyDescent="0.3">
      <c r="F1" s="104"/>
      <c r="G1" s="105"/>
      <c r="H1" s="106"/>
      <c r="I1" s="106"/>
      <c r="L1" s="96"/>
      <c r="P1" s="60"/>
      <c r="T1" s="107"/>
    </row>
    <row r="2" spans="1:33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33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3" ht="40.799999999999997" x14ac:dyDescent="0.75">
      <c r="A4" s="144" t="s">
        <v>295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</row>
    <row r="5" spans="1:33" x14ac:dyDescent="0.3">
      <c r="F5" s="104"/>
      <c r="G5" s="105"/>
      <c r="H5" s="106"/>
      <c r="I5" s="106"/>
      <c r="L5" s="96"/>
      <c r="P5" s="60"/>
      <c r="T5" s="107"/>
    </row>
    <row r="6" spans="1:33" ht="21" x14ac:dyDescent="0.4">
      <c r="A6" s="148" t="s">
        <v>257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</row>
    <row r="7" spans="1:33" x14ac:dyDescent="0.3">
      <c r="F7" s="104"/>
      <c r="G7" s="105"/>
      <c r="H7" s="106"/>
      <c r="I7" s="106"/>
      <c r="L7" s="96"/>
      <c r="P7" s="60"/>
      <c r="Q7" s="73"/>
      <c r="R7" s="73"/>
      <c r="S7" s="73"/>
      <c r="T7" s="108"/>
    </row>
    <row r="8" spans="1:33" ht="33" x14ac:dyDescent="0.6">
      <c r="A8" s="109"/>
      <c r="B8" s="109" t="s">
        <v>258</v>
      </c>
      <c r="C8" s="109"/>
      <c r="D8" s="109"/>
      <c r="E8" s="109"/>
      <c r="F8" s="109"/>
      <c r="G8" s="110"/>
      <c r="H8" s="111"/>
      <c r="I8" s="111"/>
      <c r="J8" s="111"/>
      <c r="K8" s="111"/>
      <c r="L8" s="111"/>
      <c r="M8" s="111"/>
      <c r="P8" s="75" t="s">
        <v>259</v>
      </c>
      <c r="T8" s="111"/>
    </row>
    <row r="9" spans="1:33" x14ac:dyDescent="0.3">
      <c r="B9" s="145" t="s">
        <v>260</v>
      </c>
      <c r="C9" s="145"/>
      <c r="D9" s="145"/>
      <c r="E9" s="145"/>
      <c r="F9" s="145"/>
    </row>
    <row r="11" spans="1:33" ht="21" x14ac:dyDescent="0.4">
      <c r="A11" s="112"/>
      <c r="B11" s="56" t="s">
        <v>84</v>
      </c>
      <c r="C11" s="56"/>
      <c r="D11" s="56"/>
      <c r="E11" s="56"/>
    </row>
    <row r="12" spans="1:33" x14ac:dyDescent="0.3">
      <c r="F12" s="104"/>
      <c r="G12" s="105"/>
      <c r="H12" s="106"/>
      <c r="K12" s="96"/>
      <c r="O12" s="60"/>
      <c r="P12" s="73"/>
      <c r="Q12" s="73"/>
      <c r="R12" s="73"/>
      <c r="S12" s="108"/>
    </row>
    <row r="13" spans="1:33" x14ac:dyDescent="0.3">
      <c r="A13" s="54"/>
      <c r="B13" s="2"/>
      <c r="C13" s="33"/>
      <c r="D13" s="2"/>
      <c r="E13" s="94"/>
      <c r="F13" s="94"/>
      <c r="G13" s="54"/>
      <c r="H13" s="54"/>
      <c r="I13" s="90"/>
      <c r="J13" s="90"/>
      <c r="K13" s="90"/>
      <c r="L13" s="90"/>
      <c r="M13" s="113"/>
      <c r="N13" s="114"/>
      <c r="O13" s="114"/>
      <c r="P13" s="114"/>
      <c r="Q13" s="115" t="s">
        <v>12</v>
      </c>
      <c r="R13" s="115"/>
      <c r="S13" s="115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54"/>
      <c r="AG13" s="54"/>
    </row>
    <row r="14" spans="1:33" x14ac:dyDescent="0.3">
      <c r="A14" s="54"/>
      <c r="B14" s="117" t="s">
        <v>20</v>
      </c>
      <c r="C14" s="118"/>
      <c r="D14" s="117"/>
      <c r="E14" s="119" t="s">
        <v>34</v>
      </c>
      <c r="F14" s="120"/>
      <c r="G14" s="119" t="s">
        <v>41</v>
      </c>
      <c r="H14" s="120"/>
      <c r="I14" s="121" t="s">
        <v>0</v>
      </c>
      <c r="J14" s="121"/>
      <c r="K14" s="121" t="s">
        <v>15</v>
      </c>
      <c r="L14" s="121"/>
      <c r="M14" s="121" t="s">
        <v>35</v>
      </c>
      <c r="N14" s="119" t="s">
        <v>36</v>
      </c>
      <c r="O14" s="149" t="s">
        <v>42</v>
      </c>
      <c r="P14" s="149"/>
      <c r="Q14" s="94" t="s">
        <v>8</v>
      </c>
      <c r="R14" s="89"/>
      <c r="S14" s="89" t="s">
        <v>0</v>
      </c>
      <c r="T14" s="122" t="s">
        <v>8</v>
      </c>
      <c r="U14" s="123"/>
      <c r="V14" s="122" t="s">
        <v>0</v>
      </c>
      <c r="W14" s="94" t="s">
        <v>6</v>
      </c>
      <c r="X14" s="89"/>
      <c r="Y14" s="94" t="s">
        <v>0</v>
      </c>
      <c r="Z14" s="122" t="s">
        <v>7</v>
      </c>
      <c r="AA14" s="123"/>
      <c r="AB14" s="122" t="s">
        <v>0</v>
      </c>
      <c r="AC14" s="94" t="s">
        <v>21</v>
      </c>
      <c r="AD14" s="89"/>
      <c r="AE14" s="94" t="s">
        <v>0</v>
      </c>
      <c r="AF14" s="149" t="s">
        <v>49</v>
      </c>
      <c r="AG14" s="149"/>
    </row>
    <row r="15" spans="1:33" x14ac:dyDescent="0.3">
      <c r="A15" s="54"/>
      <c r="B15" s="117"/>
      <c r="C15" s="118"/>
      <c r="D15" s="117"/>
      <c r="E15" s="120"/>
      <c r="F15" s="124"/>
      <c r="G15" s="53" t="s">
        <v>39</v>
      </c>
      <c r="H15" s="119"/>
      <c r="I15" s="125" t="s">
        <v>44</v>
      </c>
      <c r="J15" s="126"/>
      <c r="K15" s="119" t="s">
        <v>1</v>
      </c>
      <c r="L15" s="119"/>
      <c r="M15" s="119" t="s">
        <v>45</v>
      </c>
      <c r="N15" s="119" t="s">
        <v>37</v>
      </c>
      <c r="O15" s="149" t="s">
        <v>43</v>
      </c>
      <c r="P15" s="149"/>
      <c r="Q15" s="114" t="s">
        <v>3</v>
      </c>
      <c r="R15" s="97"/>
      <c r="S15" s="89" t="s">
        <v>17</v>
      </c>
      <c r="T15" s="127" t="s">
        <v>4</v>
      </c>
      <c r="U15" s="128"/>
      <c r="V15" s="122" t="s">
        <v>17</v>
      </c>
      <c r="W15" s="114" t="s">
        <v>5</v>
      </c>
      <c r="X15" s="97"/>
      <c r="Y15" s="94" t="s">
        <v>17</v>
      </c>
      <c r="Z15" s="127" t="s">
        <v>13</v>
      </c>
      <c r="AA15" s="128"/>
      <c r="AB15" s="122" t="s">
        <v>19</v>
      </c>
      <c r="AC15" s="114" t="s">
        <v>22</v>
      </c>
      <c r="AD15" s="97"/>
      <c r="AE15" s="94" t="s">
        <v>19</v>
      </c>
      <c r="AF15" s="149" t="s">
        <v>43</v>
      </c>
      <c r="AG15" s="149"/>
    </row>
    <row r="16" spans="1:33" x14ac:dyDescent="0.3">
      <c r="A16" s="54"/>
      <c r="B16" s="2"/>
      <c r="C16" s="33"/>
      <c r="D16" s="2"/>
      <c r="E16" s="129">
        <v>5576</v>
      </c>
      <c r="F16" s="130"/>
      <c r="G16" s="131">
        <v>100</v>
      </c>
      <c r="H16" s="89"/>
      <c r="I16" s="129">
        <v>3659</v>
      </c>
      <c r="J16" s="132"/>
      <c r="K16" s="133">
        <v>0.48</v>
      </c>
      <c r="L16" s="134"/>
      <c r="M16" s="135" t="s">
        <v>30</v>
      </c>
      <c r="N16" s="54"/>
      <c r="O16" s="54">
        <f>O17*0.2</f>
        <v>10</v>
      </c>
      <c r="P16" s="54" t="s">
        <v>55</v>
      </c>
      <c r="Q16" s="114"/>
      <c r="R16" s="97"/>
      <c r="S16" s="97">
        <v>2</v>
      </c>
      <c r="T16" s="127"/>
      <c r="U16" s="128"/>
      <c r="V16" s="128">
        <v>2</v>
      </c>
      <c r="W16" s="114"/>
      <c r="X16" s="97"/>
      <c r="Y16" s="97">
        <v>4</v>
      </c>
      <c r="Z16" s="127"/>
      <c r="AA16" s="128"/>
      <c r="AB16" s="128">
        <v>6</v>
      </c>
      <c r="AC16" s="114"/>
      <c r="AD16" s="97"/>
      <c r="AE16" s="97">
        <v>8</v>
      </c>
      <c r="AF16" s="54"/>
      <c r="AG16" s="54"/>
    </row>
    <row r="17" spans="1:33" x14ac:dyDescent="0.3">
      <c r="A17" s="21"/>
      <c r="B17" s="21"/>
      <c r="C17" s="34"/>
      <c r="D17" s="20"/>
      <c r="E17" s="35" t="s">
        <v>38</v>
      </c>
      <c r="F17" s="136"/>
      <c r="G17" s="36" t="s">
        <v>40</v>
      </c>
      <c r="H17" s="137"/>
      <c r="I17" s="59"/>
      <c r="J17" s="21"/>
      <c r="K17" s="36" t="s">
        <v>50</v>
      </c>
      <c r="L17" s="21"/>
      <c r="M17" s="21"/>
      <c r="N17" s="20"/>
      <c r="O17" s="20">
        <v>50</v>
      </c>
      <c r="P17" s="20" t="s">
        <v>9</v>
      </c>
      <c r="Q17" s="138" t="s">
        <v>18</v>
      </c>
      <c r="R17" s="139" t="s">
        <v>23</v>
      </c>
      <c r="S17" s="137" t="s">
        <v>31</v>
      </c>
      <c r="T17" s="138" t="s">
        <v>10</v>
      </c>
      <c r="U17" s="139" t="s">
        <v>23</v>
      </c>
      <c r="V17" s="140" t="s">
        <v>31</v>
      </c>
      <c r="W17" s="138" t="s">
        <v>11</v>
      </c>
      <c r="X17" s="139" t="s">
        <v>23</v>
      </c>
      <c r="Y17" s="137" t="s">
        <v>31</v>
      </c>
      <c r="Z17" s="138" t="s">
        <v>11</v>
      </c>
      <c r="AA17" s="139" t="s">
        <v>23</v>
      </c>
      <c r="AB17" s="140" t="s">
        <v>31</v>
      </c>
      <c r="AC17" s="138" t="s">
        <v>11</v>
      </c>
      <c r="AD17" s="139" t="s">
        <v>23</v>
      </c>
      <c r="AE17" s="137" t="s">
        <v>31</v>
      </c>
      <c r="AF17" s="20"/>
      <c r="AG17" s="20"/>
    </row>
    <row r="18" spans="1:33" x14ac:dyDescent="0.3">
      <c r="A18" s="29"/>
      <c r="B18" s="29"/>
      <c r="C18" s="32"/>
      <c r="D18" s="29"/>
      <c r="E18" s="3"/>
      <c r="F18" s="3"/>
      <c r="G18" s="4"/>
      <c r="H18" s="4"/>
      <c r="I18" s="5"/>
      <c r="J18" s="5"/>
      <c r="K18" s="5"/>
      <c r="L18" s="5"/>
      <c r="M18" s="6"/>
      <c r="N18" s="2"/>
      <c r="O18" s="7"/>
      <c r="P18" s="7"/>
      <c r="Q18" s="8"/>
      <c r="R18" s="9"/>
      <c r="S18" s="2"/>
      <c r="T18" s="10"/>
      <c r="U18" s="11"/>
      <c r="V18" s="12"/>
      <c r="W18" s="8"/>
      <c r="X18" s="9"/>
      <c r="Y18" s="2"/>
      <c r="Z18" s="8"/>
      <c r="AA18" s="9"/>
      <c r="AB18" s="12"/>
      <c r="AC18" s="8"/>
      <c r="AD18" s="9"/>
      <c r="AE18" s="2"/>
      <c r="AF18" s="7"/>
      <c r="AG18" s="7"/>
    </row>
    <row r="19" spans="1:33" x14ac:dyDescent="0.3">
      <c r="A19" s="54"/>
      <c r="B19" s="2" t="s">
        <v>67</v>
      </c>
      <c r="C19" s="57" t="s">
        <v>46</v>
      </c>
      <c r="D19" s="2"/>
      <c r="E19" s="71">
        <v>5576</v>
      </c>
      <c r="F19" s="19"/>
      <c r="G19" s="30">
        <f t="shared" ref="G19" si="0">($G$16*E19)/$E$16</f>
        <v>100</v>
      </c>
      <c r="H19" s="30"/>
      <c r="I19" s="31">
        <v>3659</v>
      </c>
      <c r="J19" s="19"/>
      <c r="K19" s="19">
        <f t="shared" ref="K19" si="1">I19*$K$16</f>
        <v>1756.32</v>
      </c>
      <c r="L19" s="19"/>
      <c r="M19" s="58">
        <v>0.2</v>
      </c>
      <c r="N19" s="19">
        <f t="shared" ref="N19" si="2">K19*M19</f>
        <v>351.26400000000001</v>
      </c>
      <c r="O19" s="16">
        <f t="shared" ref="O19" si="3">N19*$O$16</f>
        <v>3512.6400000000003</v>
      </c>
      <c r="P19" s="17" t="s">
        <v>2</v>
      </c>
      <c r="Q19" s="14">
        <v>8</v>
      </c>
      <c r="R19" s="18">
        <v>0</v>
      </c>
      <c r="S19" s="19">
        <f>(Q19+R19)*11*2*$S$16</f>
        <v>352</v>
      </c>
      <c r="T19" s="14">
        <v>63</v>
      </c>
      <c r="U19" s="18">
        <v>0</v>
      </c>
      <c r="V19" s="15">
        <f>(T19+U19)*22*2*$V$16</f>
        <v>5544</v>
      </c>
      <c r="W19" s="14">
        <v>3</v>
      </c>
      <c r="X19" s="18">
        <v>4</v>
      </c>
      <c r="Y19" s="19">
        <f>(W19+X19)*50*1*$Y$16</f>
        <v>1400</v>
      </c>
      <c r="Z19" s="14">
        <v>0</v>
      </c>
      <c r="AA19" s="18">
        <v>0</v>
      </c>
      <c r="AB19" s="15">
        <f>(Z19+AA19)*75*0.5*$AB$16</f>
        <v>0</v>
      </c>
      <c r="AC19" s="14">
        <v>0</v>
      </c>
      <c r="AD19" s="18">
        <v>0</v>
      </c>
      <c r="AE19" s="19">
        <f>(AC19+AD19)*150*0.25*$AE$16</f>
        <v>0</v>
      </c>
      <c r="AF19" s="16">
        <f t="shared" ref="AF19" si="4">S19+V19+Y19+AB19+AE19</f>
        <v>7296</v>
      </c>
      <c r="AG19" s="17" t="s">
        <v>2</v>
      </c>
    </row>
    <row r="20" spans="1:33" x14ac:dyDescent="0.3">
      <c r="A20" s="21"/>
      <c r="B20" s="21"/>
      <c r="C20" s="34"/>
      <c r="D20" s="20"/>
      <c r="E20" s="21"/>
      <c r="F20" s="21"/>
      <c r="G20" s="22"/>
      <c r="H20" s="22"/>
      <c r="I20" s="21"/>
      <c r="J20" s="21"/>
      <c r="K20" s="21"/>
      <c r="L20" s="21"/>
      <c r="M20" s="23"/>
      <c r="N20" s="21"/>
      <c r="O20" s="24"/>
      <c r="P20" s="25"/>
      <c r="Q20" s="26"/>
      <c r="R20" s="27"/>
      <c r="S20" s="21"/>
      <c r="T20" s="26"/>
      <c r="U20" s="27"/>
      <c r="V20" s="28"/>
      <c r="W20" s="26"/>
      <c r="X20" s="27"/>
      <c r="Y20" s="21"/>
      <c r="Z20" s="26"/>
      <c r="AA20" s="27"/>
      <c r="AB20" s="28"/>
      <c r="AC20" s="26"/>
      <c r="AD20" s="27"/>
      <c r="AE20" s="21"/>
      <c r="AF20" s="24"/>
      <c r="AG20" s="25"/>
    </row>
    <row r="21" spans="1:33" x14ac:dyDescent="0.3">
      <c r="A21" s="54"/>
      <c r="B21" s="2"/>
      <c r="C21" s="33"/>
      <c r="D21" s="2"/>
      <c r="E21" s="5"/>
      <c r="F21" s="5"/>
      <c r="G21" s="46"/>
      <c r="H21" s="46"/>
      <c r="I21" s="5"/>
      <c r="J21" s="5"/>
      <c r="K21" s="5"/>
      <c r="L21" s="5"/>
      <c r="M21" s="6"/>
      <c r="N21" s="5"/>
      <c r="O21" s="5"/>
      <c r="P21" s="2"/>
      <c r="Q21" s="48"/>
      <c r="R21" s="49"/>
      <c r="S21" s="5"/>
      <c r="T21" s="48"/>
      <c r="U21" s="49"/>
      <c r="V21" s="50"/>
      <c r="W21" s="48"/>
      <c r="X21" s="49"/>
      <c r="Y21" s="5"/>
      <c r="Z21" s="48"/>
      <c r="AA21" s="49"/>
      <c r="AB21" s="50"/>
      <c r="AC21" s="48"/>
      <c r="AD21" s="49"/>
      <c r="AE21" s="5"/>
      <c r="AF21" s="47"/>
      <c r="AG21" s="7"/>
    </row>
    <row r="22" spans="1:33" s="45" customFormat="1" ht="18" x14ac:dyDescent="0.35">
      <c r="A22" s="55"/>
      <c r="B22" s="2"/>
      <c r="C22" s="33"/>
      <c r="D22" s="2"/>
      <c r="E22" s="150">
        <f>SUM(E19:E19)</f>
        <v>5576</v>
      </c>
      <c r="F22" s="150"/>
      <c r="G22" s="150">
        <f>SUM(G19:G19)</f>
        <v>100</v>
      </c>
      <c r="H22" s="150"/>
      <c r="I22" s="150">
        <f>SUM(I19:I19)</f>
        <v>3659</v>
      </c>
      <c r="J22" s="150"/>
      <c r="K22" s="150">
        <f>SUM(K19:K19)</f>
        <v>1756.32</v>
      </c>
      <c r="L22" s="150"/>
      <c r="M22" s="74">
        <f>SUM(M19:M19)/COUNT(M19:M19)</f>
        <v>0.2</v>
      </c>
      <c r="N22" s="37">
        <f>SUM(N18:N20)</f>
        <v>351.26400000000001</v>
      </c>
      <c r="O22" s="38">
        <f>SUM(O19:O19)</f>
        <v>3512.6400000000003</v>
      </c>
      <c r="P22" s="39" t="s">
        <v>2</v>
      </c>
      <c r="Q22" s="40">
        <f>SUM(Q18:Q20)</f>
        <v>8</v>
      </c>
      <c r="R22" s="41">
        <f>SUM(R18:R20)</f>
        <v>0</v>
      </c>
      <c r="S22" s="42"/>
      <c r="T22" s="40">
        <f>SUM(T18:T20)</f>
        <v>63</v>
      </c>
      <c r="U22" s="41">
        <f>SUM(U18:U20)</f>
        <v>0</v>
      </c>
      <c r="V22" s="43"/>
      <c r="W22" s="40">
        <f>SUM(W18:W20)</f>
        <v>3</v>
      </c>
      <c r="X22" s="41">
        <f>SUM(X18:X20)</f>
        <v>4</v>
      </c>
      <c r="Y22" s="42"/>
      <c r="Z22" s="40">
        <f>SUM(Z18:Z20)</f>
        <v>0</v>
      </c>
      <c r="AA22" s="41">
        <f>SUM(AA18:AA20)</f>
        <v>0</v>
      </c>
      <c r="AB22" s="43"/>
      <c r="AC22" s="40">
        <f>SUM(AC18:AC20)</f>
        <v>0</v>
      </c>
      <c r="AD22" s="41">
        <f>SUM(AD18:AD20)</f>
        <v>0</v>
      </c>
      <c r="AE22" s="42"/>
      <c r="AF22" s="38">
        <f>SUM(AF19:AF19)</f>
        <v>7296</v>
      </c>
      <c r="AG22" s="44" t="s">
        <v>2</v>
      </c>
    </row>
    <row r="23" spans="1:33" s="45" customFormat="1" ht="14.4" customHeight="1" x14ac:dyDescent="0.35">
      <c r="A23" s="55"/>
      <c r="B23" s="2"/>
      <c r="C23" s="33"/>
      <c r="D23" s="2"/>
      <c r="E23" s="98"/>
      <c r="F23" s="51"/>
      <c r="G23" s="52"/>
      <c r="H23" s="52"/>
      <c r="I23" s="98"/>
      <c r="J23" s="98"/>
      <c r="K23" s="98"/>
      <c r="L23" s="98"/>
      <c r="M23" s="37"/>
      <c r="N23" s="37"/>
      <c r="O23" s="72"/>
      <c r="P23" s="55"/>
      <c r="Q23" s="40"/>
      <c r="R23" s="41"/>
      <c r="S23" s="42"/>
      <c r="T23" s="40"/>
      <c r="U23" s="41"/>
      <c r="V23" s="43"/>
      <c r="W23" s="40"/>
      <c r="X23" s="41"/>
      <c r="Y23" s="42"/>
      <c r="Z23" s="40"/>
      <c r="AA23" s="41"/>
      <c r="AB23" s="43"/>
      <c r="AC23" s="40"/>
      <c r="AD23" s="41"/>
      <c r="AE23" s="42"/>
      <c r="AF23" s="38"/>
      <c r="AG23" s="44"/>
    </row>
    <row r="24" spans="1:33" x14ac:dyDescent="0.3">
      <c r="I24" s="60"/>
      <c r="J24" s="60"/>
      <c r="K24" s="60"/>
      <c r="L24" s="60"/>
      <c r="M24" s="60"/>
    </row>
    <row r="25" spans="1:33" ht="15.6" x14ac:dyDescent="0.3">
      <c r="B25" s="65" t="s">
        <v>14</v>
      </c>
      <c r="J25" s="60"/>
      <c r="K25" s="60"/>
      <c r="L25" s="60"/>
      <c r="M25" s="60"/>
      <c r="N25" s="61" t="s">
        <v>32</v>
      </c>
      <c r="O25" s="62" t="s">
        <v>16</v>
      </c>
      <c r="P25" s="63"/>
      <c r="Q25" s="64">
        <f>Q22</f>
        <v>8</v>
      </c>
      <c r="R25" s="64" t="s">
        <v>27</v>
      </c>
      <c r="S25" s="8"/>
      <c r="T25" s="64">
        <f>T22</f>
        <v>63</v>
      </c>
      <c r="U25" s="64" t="s">
        <v>26</v>
      </c>
      <c r="V25" s="8"/>
      <c r="W25" s="64">
        <f>W22</f>
        <v>3</v>
      </c>
      <c r="X25" s="64" t="s">
        <v>25</v>
      </c>
      <c r="Y25" s="8"/>
      <c r="Z25" s="64">
        <f>Z22</f>
        <v>0</v>
      </c>
      <c r="AA25" s="64" t="s">
        <v>28</v>
      </c>
      <c r="AB25" s="8"/>
      <c r="AC25" s="64">
        <f>AC22</f>
        <v>0</v>
      </c>
      <c r="AD25" s="64" t="s">
        <v>29</v>
      </c>
      <c r="AE25" s="99" t="s">
        <v>296</v>
      </c>
      <c r="AF25" s="100">
        <f>Q25*11+T25*22+W25*50+Z25*75+AC25*150</f>
        <v>1624</v>
      </c>
      <c r="AG25" s="61" t="s">
        <v>297</v>
      </c>
    </row>
    <row r="26" spans="1:33" ht="15.6" x14ac:dyDescent="0.3">
      <c r="C26" s="73"/>
      <c r="D26" s="73"/>
      <c r="J26" s="60"/>
      <c r="K26" s="60"/>
      <c r="L26" s="60"/>
      <c r="M26" s="60"/>
      <c r="N26" s="66" t="s">
        <v>33</v>
      </c>
      <c r="O26" s="67" t="s">
        <v>16</v>
      </c>
      <c r="P26" s="68"/>
      <c r="Q26" s="69">
        <f>R22</f>
        <v>0</v>
      </c>
      <c r="R26" s="70" t="s">
        <v>27</v>
      </c>
      <c r="S26" s="9"/>
      <c r="T26" s="69">
        <f>U22</f>
        <v>0</v>
      </c>
      <c r="U26" s="70" t="s">
        <v>26</v>
      </c>
      <c r="V26" s="9"/>
      <c r="W26" s="69">
        <f>X22</f>
        <v>4</v>
      </c>
      <c r="X26" s="70" t="s">
        <v>25</v>
      </c>
      <c r="Y26" s="9"/>
      <c r="Z26" s="69">
        <f>AA22</f>
        <v>0</v>
      </c>
      <c r="AA26" s="70" t="s">
        <v>28</v>
      </c>
      <c r="AB26" s="9"/>
      <c r="AC26" s="69">
        <f>AD22</f>
        <v>0</v>
      </c>
      <c r="AD26" s="70" t="s">
        <v>29</v>
      </c>
      <c r="AE26" s="101" t="s">
        <v>296</v>
      </c>
      <c r="AF26" s="66">
        <f>Q26*11+T26*22+W26*50+Z26*75+AC26*150</f>
        <v>200</v>
      </c>
      <c r="AG26" s="66" t="s">
        <v>297</v>
      </c>
    </row>
    <row r="27" spans="1:33" x14ac:dyDescent="0.3">
      <c r="B27" s="13" t="s">
        <v>261</v>
      </c>
    </row>
    <row r="28" spans="1:33" x14ac:dyDescent="0.3">
      <c r="B28" s="13" t="s">
        <v>262</v>
      </c>
      <c r="AD28" s="102" t="s">
        <v>298</v>
      </c>
      <c r="AE28" s="102"/>
      <c r="AF28" s="103">
        <f>AF25+AF26</f>
        <v>1824</v>
      </c>
      <c r="AG28" s="102" t="s">
        <v>297</v>
      </c>
    </row>
    <row r="29" spans="1:33" ht="18" x14ac:dyDescent="0.35">
      <c r="K29" s="76"/>
      <c r="L29" s="76"/>
      <c r="M29" s="76"/>
      <c r="N29" s="77" t="s">
        <v>263</v>
      </c>
      <c r="O29" s="78">
        <f>((R22*$S$16*11*2)+(U22*$V$16*22*2)+(X22*$Y$16*50)+(AA22*$AB$16*0.5*75)+(AD22*$AE$16*150*0.25))</f>
        <v>800</v>
      </c>
      <c r="P29" s="79" t="s">
        <v>2</v>
      </c>
    </row>
    <row r="30" spans="1:33" ht="25.8" x14ac:dyDescent="0.5">
      <c r="K30" s="76"/>
      <c r="L30" s="76"/>
      <c r="M30" s="76"/>
      <c r="N30" s="80" t="s">
        <v>41</v>
      </c>
      <c r="O30" s="81">
        <f>((R22*$S$16*11*2)+(U22*$V$16*22*2)+(X22*$Y$16*50)+(AA22*$AB$16*0.5*75)+(AD22*$AE$16*150*0.25))/O22*100</f>
        <v>22.774892958003097</v>
      </c>
      <c r="P30" s="82" t="s">
        <v>264</v>
      </c>
    </row>
  </sheetData>
  <mergeCells count="11">
    <mergeCell ref="A4:AG4"/>
    <mergeCell ref="B9:F9"/>
    <mergeCell ref="A6:AG6"/>
    <mergeCell ref="E22:F22"/>
    <mergeCell ref="G22:H22"/>
    <mergeCell ref="I22:J22"/>
    <mergeCell ref="K22:L22"/>
    <mergeCell ref="O15:P15"/>
    <mergeCell ref="AF15:AG15"/>
    <mergeCell ref="O14:P14"/>
    <mergeCell ref="AF14:AG14"/>
  </mergeCells>
  <pageMargins left="0.78740157480314965" right="0.78740157480314965" top="0.39370078740157483" bottom="0.39370078740157483" header="0" footer="0"/>
  <pageSetup paperSize="8" scale="93" orientation="landscape" r:id="rId1"/>
  <headerFooter>
    <oddHeader>&amp;R&amp;"NDSFrutiger 45 Light,Standard"&amp;10Ladeinfrastrukturkonzept für den Landkreis Hildesheim und die kreisangehörigen Kommunen</oddHeader>
    <oddFooter>&amp;L&amp;"NDSFrutiger 45 Light,Standard"&amp;10Anlage 2: LISA-Tabellen&amp;R&amp;"NDSFrutiger 45 Light,Standard"&amp;10Seite &amp;"NDSFrutiger 45 Light,Fett"&amp;P&amp;"NDSFrutiger 45 Light,Standard" von&amp;"NDSFrutiger 45 Light,Fett" 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2134D-657C-4F6D-A449-5CD95D9B05F1}">
  <dimension ref="A1:AG53"/>
  <sheetViews>
    <sheetView view="pageLayout" topLeftCell="Q34" zoomScale="85" zoomScaleNormal="100" zoomScalePageLayoutView="85" workbookViewId="0">
      <selection activeCell="W53" sqref="W53"/>
    </sheetView>
  </sheetViews>
  <sheetFormatPr baseColWidth="10" defaultColWidth="11.5546875" defaultRowHeight="14.4" x14ac:dyDescent="0.3"/>
  <cols>
    <col min="1" max="1" width="3.44140625" style="13" customWidth="1"/>
    <col min="2" max="2" width="43" style="13" customWidth="1"/>
    <col min="3" max="4" width="3.44140625" style="13" customWidth="1"/>
    <col min="5" max="5" width="17.6640625" style="13" customWidth="1"/>
    <col min="6" max="6" width="3.44140625" style="13" customWidth="1"/>
    <col min="7" max="7" width="12.44140625" style="13" customWidth="1"/>
    <col min="8" max="8" width="3.44140625" style="13" customWidth="1"/>
    <col min="9" max="9" width="11.5546875" style="13" customWidth="1"/>
    <col min="10" max="10" width="3.44140625" style="13" customWidth="1"/>
    <col min="11" max="11" width="11.5546875" style="13" customWidth="1"/>
    <col min="12" max="12" width="3.44140625" style="13" customWidth="1"/>
    <col min="13" max="13" width="22" style="13" customWidth="1"/>
    <col min="14" max="14" width="26.109375" style="13" customWidth="1"/>
    <col min="15" max="15" width="21.88671875" style="13" customWidth="1"/>
    <col min="16" max="16" width="12" style="13" customWidth="1"/>
    <col min="17" max="18" width="11.5546875" style="13"/>
    <col min="19" max="19" width="11.33203125" style="13" bestFit="1" customWidth="1"/>
    <col min="20" max="21" width="11.5546875" style="13"/>
    <col min="22" max="22" width="11.33203125" style="13" bestFit="1" customWidth="1"/>
    <col min="23" max="24" width="11.5546875" style="13"/>
    <col min="25" max="25" width="11.33203125" style="13" bestFit="1" customWidth="1"/>
    <col min="26" max="27" width="11.5546875" style="13"/>
    <col min="28" max="28" width="11.5546875" style="13" bestFit="1" customWidth="1"/>
    <col min="29" max="30" width="11.5546875" style="13"/>
    <col min="31" max="31" width="11.5546875" style="13" bestFit="1" customWidth="1"/>
    <col min="32" max="33" width="16.109375" style="13" customWidth="1"/>
    <col min="34" max="16384" width="11.5546875" style="13"/>
  </cols>
  <sheetData>
    <row r="1" spans="1:33" x14ac:dyDescent="0.3">
      <c r="F1" s="104"/>
      <c r="G1" s="105"/>
      <c r="H1" s="106"/>
      <c r="I1" s="106"/>
      <c r="L1" s="96"/>
      <c r="P1" s="60"/>
      <c r="T1" s="107"/>
    </row>
    <row r="2" spans="1:33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33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3" ht="40.799999999999997" x14ac:dyDescent="0.75">
      <c r="A4" s="144" t="s">
        <v>292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</row>
    <row r="5" spans="1:33" x14ac:dyDescent="0.3">
      <c r="F5" s="104"/>
      <c r="G5" s="105"/>
      <c r="H5" s="106"/>
      <c r="I5" s="106"/>
      <c r="L5" s="96"/>
      <c r="P5" s="60"/>
      <c r="T5" s="107"/>
    </row>
    <row r="6" spans="1:33" ht="21" x14ac:dyDescent="0.4">
      <c r="A6" s="148" t="s">
        <v>257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</row>
    <row r="7" spans="1:33" x14ac:dyDescent="0.3">
      <c r="F7" s="104"/>
      <c r="G7" s="105"/>
      <c r="H7" s="106"/>
      <c r="I7" s="106"/>
      <c r="L7" s="96"/>
      <c r="P7" s="60"/>
      <c r="Q7" s="73"/>
      <c r="R7" s="73"/>
      <c r="S7" s="73"/>
      <c r="T7" s="108"/>
    </row>
    <row r="8" spans="1:33" ht="33" x14ac:dyDescent="0.6">
      <c r="A8" s="109"/>
      <c r="B8" s="109" t="s">
        <v>258</v>
      </c>
      <c r="C8" s="109"/>
      <c r="D8" s="109"/>
      <c r="E8" s="109"/>
      <c r="F8" s="109"/>
      <c r="G8" s="110"/>
      <c r="H8" s="111"/>
      <c r="I8" s="111"/>
      <c r="J8" s="111"/>
      <c r="K8" s="111"/>
      <c r="L8" s="111"/>
      <c r="M8" s="111"/>
      <c r="P8" s="75" t="s">
        <v>259</v>
      </c>
      <c r="T8" s="111"/>
    </row>
    <row r="9" spans="1:33" x14ac:dyDescent="0.3">
      <c r="B9" s="145" t="s">
        <v>260</v>
      </c>
      <c r="C9" s="145"/>
      <c r="D9" s="145"/>
      <c r="E9" s="145"/>
      <c r="F9" s="145"/>
    </row>
    <row r="11" spans="1:33" ht="21" x14ac:dyDescent="0.4">
      <c r="A11" s="112"/>
      <c r="B11" s="56" t="s">
        <v>85</v>
      </c>
      <c r="C11" s="56"/>
      <c r="D11" s="56"/>
      <c r="E11" s="56"/>
    </row>
    <row r="12" spans="1:33" ht="4.2" customHeight="1" x14ac:dyDescent="0.3">
      <c r="F12" s="104"/>
      <c r="G12" s="105"/>
      <c r="H12" s="106"/>
      <c r="K12" s="96"/>
      <c r="O12" s="60"/>
      <c r="P12" s="73"/>
      <c r="Q12" s="73"/>
      <c r="R12" s="73"/>
      <c r="S12" s="108"/>
    </row>
    <row r="13" spans="1:33" x14ac:dyDescent="0.3">
      <c r="A13" s="54"/>
      <c r="B13" s="2"/>
      <c r="C13" s="33"/>
      <c r="D13" s="2"/>
      <c r="E13" s="94"/>
      <c r="F13" s="94"/>
      <c r="G13" s="54"/>
      <c r="H13" s="54"/>
      <c r="I13" s="90"/>
      <c r="J13" s="90"/>
      <c r="K13" s="90"/>
      <c r="L13" s="90"/>
      <c r="M13" s="113"/>
      <c r="N13" s="114"/>
      <c r="O13" s="114"/>
      <c r="P13" s="114"/>
      <c r="Q13" s="115" t="s">
        <v>12</v>
      </c>
      <c r="R13" s="115"/>
      <c r="S13" s="115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54"/>
      <c r="AG13" s="54"/>
    </row>
    <row r="14" spans="1:33" x14ac:dyDescent="0.3">
      <c r="A14" s="54"/>
      <c r="B14" s="117" t="s">
        <v>20</v>
      </c>
      <c r="C14" s="118"/>
      <c r="D14" s="117"/>
      <c r="E14" s="119" t="s">
        <v>34</v>
      </c>
      <c r="F14" s="120"/>
      <c r="G14" s="119" t="s">
        <v>41</v>
      </c>
      <c r="H14" s="120"/>
      <c r="I14" s="121" t="s">
        <v>0</v>
      </c>
      <c r="J14" s="121"/>
      <c r="K14" s="121" t="s">
        <v>15</v>
      </c>
      <c r="L14" s="121"/>
      <c r="M14" s="121" t="s">
        <v>35</v>
      </c>
      <c r="N14" s="119" t="s">
        <v>36</v>
      </c>
      <c r="O14" s="149" t="s">
        <v>42</v>
      </c>
      <c r="P14" s="149"/>
      <c r="Q14" s="94" t="s">
        <v>8</v>
      </c>
      <c r="R14" s="89"/>
      <c r="S14" s="89" t="s">
        <v>0</v>
      </c>
      <c r="T14" s="122" t="s">
        <v>8</v>
      </c>
      <c r="U14" s="123"/>
      <c r="V14" s="122" t="s">
        <v>0</v>
      </c>
      <c r="W14" s="94" t="s">
        <v>6</v>
      </c>
      <c r="X14" s="89"/>
      <c r="Y14" s="94" t="s">
        <v>0</v>
      </c>
      <c r="Z14" s="122" t="s">
        <v>7</v>
      </c>
      <c r="AA14" s="123"/>
      <c r="AB14" s="122" t="s">
        <v>0</v>
      </c>
      <c r="AC14" s="94" t="s">
        <v>21</v>
      </c>
      <c r="AD14" s="89"/>
      <c r="AE14" s="94" t="s">
        <v>0</v>
      </c>
      <c r="AF14" s="149" t="s">
        <v>49</v>
      </c>
      <c r="AG14" s="149"/>
    </row>
    <row r="15" spans="1:33" x14ac:dyDescent="0.3">
      <c r="A15" s="54"/>
      <c r="B15" s="117"/>
      <c r="C15" s="118"/>
      <c r="D15" s="117"/>
      <c r="E15" s="120"/>
      <c r="F15" s="124"/>
      <c r="G15" s="53" t="s">
        <v>39</v>
      </c>
      <c r="H15" s="119"/>
      <c r="I15" s="125" t="s">
        <v>44</v>
      </c>
      <c r="J15" s="126"/>
      <c r="K15" s="119" t="s">
        <v>1</v>
      </c>
      <c r="L15" s="119"/>
      <c r="M15" s="119" t="s">
        <v>45</v>
      </c>
      <c r="N15" s="119" t="s">
        <v>37</v>
      </c>
      <c r="O15" s="149" t="s">
        <v>43</v>
      </c>
      <c r="P15" s="149"/>
      <c r="Q15" s="114" t="s">
        <v>3</v>
      </c>
      <c r="R15" s="97"/>
      <c r="S15" s="89" t="s">
        <v>17</v>
      </c>
      <c r="T15" s="127" t="s">
        <v>4</v>
      </c>
      <c r="U15" s="128"/>
      <c r="V15" s="122" t="s">
        <v>17</v>
      </c>
      <c r="W15" s="114" t="s">
        <v>5</v>
      </c>
      <c r="X15" s="97"/>
      <c r="Y15" s="94" t="s">
        <v>17</v>
      </c>
      <c r="Z15" s="127" t="s">
        <v>13</v>
      </c>
      <c r="AA15" s="128"/>
      <c r="AB15" s="122" t="s">
        <v>19</v>
      </c>
      <c r="AC15" s="114" t="s">
        <v>22</v>
      </c>
      <c r="AD15" s="97"/>
      <c r="AE15" s="94" t="s">
        <v>19</v>
      </c>
      <c r="AF15" s="149" t="s">
        <v>43</v>
      </c>
      <c r="AG15" s="149"/>
    </row>
    <row r="16" spans="1:33" x14ac:dyDescent="0.3">
      <c r="A16" s="54"/>
      <c r="B16" s="2"/>
      <c r="C16" s="33"/>
      <c r="D16" s="2"/>
      <c r="E16" s="129">
        <v>18234</v>
      </c>
      <c r="F16" s="130"/>
      <c r="G16" s="131">
        <v>100</v>
      </c>
      <c r="H16" s="89"/>
      <c r="I16" s="129">
        <v>12179</v>
      </c>
      <c r="J16" s="132"/>
      <c r="K16" s="133">
        <v>0.48</v>
      </c>
      <c r="L16" s="134"/>
      <c r="M16" s="135" t="s">
        <v>30</v>
      </c>
      <c r="N16" s="54"/>
      <c r="O16" s="54">
        <f>O17*0.2</f>
        <v>10</v>
      </c>
      <c r="P16" s="54" t="s">
        <v>55</v>
      </c>
      <c r="Q16" s="114"/>
      <c r="R16" s="97"/>
      <c r="S16" s="97">
        <v>2</v>
      </c>
      <c r="T16" s="127"/>
      <c r="U16" s="128"/>
      <c r="V16" s="128">
        <v>2</v>
      </c>
      <c r="W16" s="114"/>
      <c r="X16" s="97"/>
      <c r="Y16" s="97">
        <v>4</v>
      </c>
      <c r="Z16" s="127"/>
      <c r="AA16" s="128"/>
      <c r="AB16" s="128">
        <v>6</v>
      </c>
      <c r="AC16" s="114"/>
      <c r="AD16" s="97"/>
      <c r="AE16" s="97">
        <v>8</v>
      </c>
      <c r="AF16" s="54"/>
      <c r="AG16" s="54"/>
    </row>
    <row r="17" spans="1:33" x14ac:dyDescent="0.3">
      <c r="A17" s="21"/>
      <c r="B17" s="21"/>
      <c r="C17" s="34"/>
      <c r="D17" s="20"/>
      <c r="E17" s="35" t="s">
        <v>38</v>
      </c>
      <c r="F17" s="136"/>
      <c r="G17" s="36" t="s">
        <v>40</v>
      </c>
      <c r="H17" s="137"/>
      <c r="I17" s="59"/>
      <c r="J17" s="21"/>
      <c r="K17" s="36" t="s">
        <v>50</v>
      </c>
      <c r="L17" s="21"/>
      <c r="M17" s="21"/>
      <c r="N17" s="20"/>
      <c r="O17" s="20">
        <v>50</v>
      </c>
      <c r="P17" s="20" t="s">
        <v>9</v>
      </c>
      <c r="Q17" s="138" t="s">
        <v>18</v>
      </c>
      <c r="R17" s="139" t="s">
        <v>23</v>
      </c>
      <c r="S17" s="137" t="s">
        <v>31</v>
      </c>
      <c r="T17" s="138" t="s">
        <v>10</v>
      </c>
      <c r="U17" s="139" t="s">
        <v>23</v>
      </c>
      <c r="V17" s="140" t="s">
        <v>31</v>
      </c>
      <c r="W17" s="138" t="s">
        <v>11</v>
      </c>
      <c r="X17" s="139" t="s">
        <v>23</v>
      </c>
      <c r="Y17" s="137" t="s">
        <v>31</v>
      </c>
      <c r="Z17" s="138" t="s">
        <v>11</v>
      </c>
      <c r="AA17" s="139" t="s">
        <v>23</v>
      </c>
      <c r="AB17" s="140" t="s">
        <v>31</v>
      </c>
      <c r="AC17" s="138" t="s">
        <v>11</v>
      </c>
      <c r="AD17" s="139" t="s">
        <v>23</v>
      </c>
      <c r="AE17" s="137" t="s">
        <v>31</v>
      </c>
      <c r="AF17" s="20"/>
      <c r="AG17" s="20"/>
    </row>
    <row r="18" spans="1:33" x14ac:dyDescent="0.3">
      <c r="A18" s="29"/>
      <c r="B18" s="29"/>
      <c r="C18" s="32"/>
      <c r="D18" s="29"/>
      <c r="E18" s="3"/>
      <c r="F18" s="3"/>
      <c r="G18" s="4"/>
      <c r="H18" s="4"/>
      <c r="I18" s="5"/>
      <c r="J18" s="5"/>
      <c r="K18" s="5"/>
      <c r="L18" s="5"/>
      <c r="M18" s="6"/>
      <c r="N18" s="2"/>
      <c r="O18" s="7"/>
      <c r="P18" s="7"/>
      <c r="Q18" s="8"/>
      <c r="R18" s="9"/>
      <c r="S18" s="2"/>
      <c r="T18" s="10"/>
      <c r="U18" s="11"/>
      <c r="V18" s="12"/>
      <c r="W18" s="8"/>
      <c r="X18" s="9"/>
      <c r="Y18" s="2"/>
      <c r="Z18" s="8"/>
      <c r="AA18" s="9"/>
      <c r="AB18" s="12"/>
      <c r="AC18" s="8"/>
      <c r="AD18" s="9"/>
      <c r="AE18" s="2"/>
      <c r="AF18" s="7"/>
      <c r="AG18" s="7"/>
    </row>
    <row r="19" spans="1:33" x14ac:dyDescent="0.3">
      <c r="A19" s="54"/>
      <c r="B19" s="29" t="s">
        <v>161</v>
      </c>
      <c r="C19" s="57" t="s">
        <v>54</v>
      </c>
      <c r="D19" s="2"/>
      <c r="E19" s="71">
        <v>5094</v>
      </c>
      <c r="F19" s="19"/>
      <c r="G19" s="30">
        <f>($G$16*E19)/$E$16</f>
        <v>27.936821322803553</v>
      </c>
      <c r="H19" s="30"/>
      <c r="I19" s="31">
        <f>$I$16*G19/100</f>
        <v>3402.4254689042446</v>
      </c>
      <c r="J19" s="19"/>
      <c r="K19" s="19">
        <f t="shared" ref="K19" si="0">I19*$K$16</f>
        <v>1633.1642250740374</v>
      </c>
      <c r="L19" s="19"/>
      <c r="M19" s="58">
        <v>0.2</v>
      </c>
      <c r="N19" s="19">
        <f t="shared" ref="N19" si="1">K19*M19</f>
        <v>326.63284501480751</v>
      </c>
      <c r="O19" s="16">
        <f t="shared" ref="O19" si="2">N19*$O$16</f>
        <v>3266.3284501480753</v>
      </c>
      <c r="P19" s="17" t="s">
        <v>2</v>
      </c>
      <c r="Q19" s="14">
        <v>68</v>
      </c>
      <c r="R19" s="18">
        <v>3</v>
      </c>
      <c r="S19" s="19">
        <f>(Q19+R19)*11*2*$S$16</f>
        <v>3124</v>
      </c>
      <c r="T19" s="14">
        <v>11</v>
      </c>
      <c r="U19" s="18">
        <v>0</v>
      </c>
      <c r="V19" s="15">
        <f>(T19+U19)*22*2*$V$16</f>
        <v>968</v>
      </c>
      <c r="W19" s="14">
        <v>7</v>
      </c>
      <c r="X19" s="18">
        <v>0</v>
      </c>
      <c r="Y19" s="19">
        <f>(W19+X19)*50*1*$Y$16</f>
        <v>1400</v>
      </c>
      <c r="Z19" s="14">
        <v>0</v>
      </c>
      <c r="AA19" s="18">
        <v>0</v>
      </c>
      <c r="AB19" s="15">
        <f>(Z19+AA19)*75*0.5*$AB$16</f>
        <v>0</v>
      </c>
      <c r="AC19" s="14">
        <v>0</v>
      </c>
      <c r="AD19" s="18">
        <v>0</v>
      </c>
      <c r="AE19" s="19">
        <f>(AC19+AD19)*150*0.25*$AE$16</f>
        <v>0</v>
      </c>
      <c r="AF19" s="16">
        <f t="shared" ref="AF19" si="3">S19+V19+Y19+AB19+AE19</f>
        <v>5492</v>
      </c>
      <c r="AG19" s="17" t="s">
        <v>2</v>
      </c>
    </row>
    <row r="20" spans="1:33" x14ac:dyDescent="0.3">
      <c r="A20" s="54"/>
      <c r="B20" s="2" t="s">
        <v>162</v>
      </c>
      <c r="C20" s="57" t="s">
        <v>54</v>
      </c>
      <c r="D20" s="2"/>
      <c r="E20" s="71">
        <v>1507</v>
      </c>
      <c r="F20" s="19"/>
      <c r="G20" s="30">
        <f t="shared" ref="G20:G45" si="4">($G$16*E20)/$E$16</f>
        <v>8.26478008116705</v>
      </c>
      <c r="H20" s="30"/>
      <c r="I20" s="31">
        <f t="shared" ref="I20:I45" si="5">$I$16*G20/100</f>
        <v>1006.567566085335</v>
      </c>
      <c r="J20" s="19"/>
      <c r="K20" s="19">
        <f t="shared" ref="K20:K45" si="6">I20*$K$16</f>
        <v>483.15243172096075</v>
      </c>
      <c r="L20" s="19"/>
      <c r="M20" s="58">
        <v>0.1</v>
      </c>
      <c r="N20" s="19">
        <f t="shared" ref="N20:N45" si="7">K20*M20</f>
        <v>48.315243172096075</v>
      </c>
      <c r="O20" s="16">
        <f t="shared" ref="O20:O45" si="8">N20*$O$16</f>
        <v>483.15243172096075</v>
      </c>
      <c r="P20" s="17" t="s">
        <v>2</v>
      </c>
      <c r="Q20" s="14">
        <v>32</v>
      </c>
      <c r="R20" s="18">
        <v>0</v>
      </c>
      <c r="S20" s="19">
        <f t="shared" ref="S20:S45" si="9">(Q20+R20)*11*2*$S$16</f>
        <v>1408</v>
      </c>
      <c r="T20" s="14">
        <v>0</v>
      </c>
      <c r="U20" s="18">
        <v>0</v>
      </c>
      <c r="V20" s="15">
        <f t="shared" ref="V20:V45" si="10">(T20+U20)*22*2*$V$16</f>
        <v>0</v>
      </c>
      <c r="W20" s="14">
        <v>0</v>
      </c>
      <c r="X20" s="18">
        <v>0</v>
      </c>
      <c r="Y20" s="19">
        <f t="shared" ref="Y20:Y45" si="11">(W20+X20)*50*1*$Y$16</f>
        <v>0</v>
      </c>
      <c r="Z20" s="14">
        <v>0</v>
      </c>
      <c r="AA20" s="18">
        <v>0</v>
      </c>
      <c r="AB20" s="15">
        <f t="shared" ref="AB20:AB45" si="12">(Z20+AA20)*75*0.5*$AB$16</f>
        <v>0</v>
      </c>
      <c r="AC20" s="14">
        <v>0</v>
      </c>
      <c r="AD20" s="18">
        <v>0</v>
      </c>
      <c r="AE20" s="19">
        <f t="shared" ref="AE20:AE45" si="13">(AC20+AD20)*150*0.25*$AE$16</f>
        <v>0</v>
      </c>
      <c r="AF20" s="16">
        <f t="shared" ref="AF20:AF45" si="14">S20+V20+Y20+AB20+AE20</f>
        <v>1408</v>
      </c>
      <c r="AG20" s="17" t="s">
        <v>2</v>
      </c>
    </row>
    <row r="21" spans="1:33" x14ac:dyDescent="0.3">
      <c r="A21" s="54"/>
      <c r="B21" s="2" t="s">
        <v>163</v>
      </c>
      <c r="C21" s="57" t="s">
        <v>54</v>
      </c>
      <c r="D21" s="2"/>
      <c r="E21" s="71">
        <v>589</v>
      </c>
      <c r="F21" s="19"/>
      <c r="G21" s="30">
        <f t="shared" si="4"/>
        <v>3.2302292420752439</v>
      </c>
      <c r="H21" s="30"/>
      <c r="I21" s="31">
        <f t="shared" si="5"/>
        <v>393.40961939234398</v>
      </c>
      <c r="J21" s="19"/>
      <c r="K21" s="19">
        <f t="shared" si="6"/>
        <v>188.83661730832512</v>
      </c>
      <c r="L21" s="19"/>
      <c r="M21" s="58">
        <v>0.05</v>
      </c>
      <c r="N21" s="19">
        <f t="shared" si="7"/>
        <v>9.4418308654162555</v>
      </c>
      <c r="O21" s="16">
        <f t="shared" si="8"/>
        <v>94.418308654162558</v>
      </c>
      <c r="P21" s="17" t="s">
        <v>2</v>
      </c>
      <c r="Q21" s="14">
        <v>2</v>
      </c>
      <c r="R21" s="18">
        <v>0</v>
      </c>
      <c r="S21" s="19">
        <f t="shared" si="9"/>
        <v>88</v>
      </c>
      <c r="T21" s="14">
        <v>0</v>
      </c>
      <c r="U21" s="18">
        <v>0</v>
      </c>
      <c r="V21" s="15">
        <f t="shared" si="10"/>
        <v>0</v>
      </c>
      <c r="W21" s="14">
        <v>0</v>
      </c>
      <c r="X21" s="18">
        <v>0</v>
      </c>
      <c r="Y21" s="19">
        <f t="shared" si="11"/>
        <v>0</v>
      </c>
      <c r="Z21" s="14">
        <v>0</v>
      </c>
      <c r="AA21" s="18">
        <v>0</v>
      </c>
      <c r="AB21" s="15">
        <f t="shared" si="12"/>
        <v>0</v>
      </c>
      <c r="AC21" s="14">
        <v>0</v>
      </c>
      <c r="AD21" s="18">
        <v>0</v>
      </c>
      <c r="AE21" s="19">
        <f t="shared" si="13"/>
        <v>0</v>
      </c>
      <c r="AF21" s="16">
        <f t="shared" si="14"/>
        <v>88</v>
      </c>
      <c r="AG21" s="17" t="s">
        <v>2</v>
      </c>
    </row>
    <row r="22" spans="1:33" x14ac:dyDescent="0.3">
      <c r="A22" s="54"/>
      <c r="B22" s="2" t="s">
        <v>164</v>
      </c>
      <c r="C22" s="57" t="s">
        <v>54</v>
      </c>
      <c r="D22" s="2"/>
      <c r="E22" s="71">
        <v>810</v>
      </c>
      <c r="F22" s="19"/>
      <c r="G22" s="30">
        <f t="shared" si="4"/>
        <v>4.4422507403751235</v>
      </c>
      <c r="H22" s="30"/>
      <c r="I22" s="31">
        <f t="shared" si="5"/>
        <v>541.02171767028631</v>
      </c>
      <c r="J22" s="19"/>
      <c r="K22" s="19">
        <f t="shared" si="6"/>
        <v>259.69042448173741</v>
      </c>
      <c r="L22" s="19"/>
      <c r="M22" s="58">
        <v>0.05</v>
      </c>
      <c r="N22" s="19">
        <f t="shared" si="7"/>
        <v>12.984521224086871</v>
      </c>
      <c r="O22" s="16">
        <f t="shared" si="8"/>
        <v>129.8452122408687</v>
      </c>
      <c r="P22" s="17" t="s">
        <v>2</v>
      </c>
      <c r="Q22" s="14">
        <v>6</v>
      </c>
      <c r="R22" s="18">
        <v>0</v>
      </c>
      <c r="S22" s="19">
        <f t="shared" si="9"/>
        <v>264</v>
      </c>
      <c r="T22" s="14">
        <v>0</v>
      </c>
      <c r="U22" s="18">
        <v>0</v>
      </c>
      <c r="V22" s="15">
        <f t="shared" si="10"/>
        <v>0</v>
      </c>
      <c r="W22" s="14">
        <v>0</v>
      </c>
      <c r="X22" s="18">
        <v>0</v>
      </c>
      <c r="Y22" s="19">
        <f t="shared" si="11"/>
        <v>0</v>
      </c>
      <c r="Z22" s="14">
        <v>0</v>
      </c>
      <c r="AA22" s="18">
        <v>0</v>
      </c>
      <c r="AB22" s="15">
        <f t="shared" si="12"/>
        <v>0</v>
      </c>
      <c r="AC22" s="14">
        <v>0</v>
      </c>
      <c r="AD22" s="18">
        <v>0</v>
      </c>
      <c r="AE22" s="19">
        <f t="shared" si="13"/>
        <v>0</v>
      </c>
      <c r="AF22" s="16">
        <f t="shared" si="14"/>
        <v>264</v>
      </c>
      <c r="AG22" s="17" t="s">
        <v>2</v>
      </c>
    </row>
    <row r="23" spans="1:33" x14ac:dyDescent="0.3">
      <c r="A23" s="54"/>
      <c r="B23" s="2" t="s">
        <v>165</v>
      </c>
      <c r="C23" s="57" t="s">
        <v>54</v>
      </c>
      <c r="D23" s="2"/>
      <c r="E23" s="71">
        <v>842</v>
      </c>
      <c r="F23" s="19"/>
      <c r="G23" s="30">
        <f t="shared" si="4"/>
        <v>4.6177470659208071</v>
      </c>
      <c r="H23" s="30"/>
      <c r="I23" s="31">
        <f t="shared" si="5"/>
        <v>562.3954151584951</v>
      </c>
      <c r="J23" s="19"/>
      <c r="K23" s="19">
        <f t="shared" si="6"/>
        <v>269.94979927607761</v>
      </c>
      <c r="L23" s="19"/>
      <c r="M23" s="58">
        <v>0.05</v>
      </c>
      <c r="N23" s="19">
        <f t="shared" si="7"/>
        <v>13.497489963803881</v>
      </c>
      <c r="O23" s="16">
        <f t="shared" si="8"/>
        <v>134.97489963803881</v>
      </c>
      <c r="P23" s="17" t="s">
        <v>2</v>
      </c>
      <c r="Q23" s="14">
        <v>7</v>
      </c>
      <c r="R23" s="18">
        <v>0</v>
      </c>
      <c r="S23" s="19">
        <f t="shared" si="9"/>
        <v>308</v>
      </c>
      <c r="T23" s="14">
        <v>0</v>
      </c>
      <c r="U23" s="18">
        <v>0</v>
      </c>
      <c r="V23" s="15">
        <f t="shared" si="10"/>
        <v>0</v>
      </c>
      <c r="W23" s="14">
        <v>0</v>
      </c>
      <c r="X23" s="18">
        <v>0</v>
      </c>
      <c r="Y23" s="19">
        <f t="shared" si="11"/>
        <v>0</v>
      </c>
      <c r="Z23" s="14">
        <v>0</v>
      </c>
      <c r="AA23" s="18">
        <v>0</v>
      </c>
      <c r="AB23" s="15">
        <f t="shared" si="12"/>
        <v>0</v>
      </c>
      <c r="AC23" s="14">
        <v>0</v>
      </c>
      <c r="AD23" s="18">
        <v>0</v>
      </c>
      <c r="AE23" s="19">
        <f t="shared" si="13"/>
        <v>0</v>
      </c>
      <c r="AF23" s="16">
        <f t="shared" si="14"/>
        <v>308</v>
      </c>
      <c r="AG23" s="17" t="s">
        <v>2</v>
      </c>
    </row>
    <row r="24" spans="1:33" x14ac:dyDescent="0.3">
      <c r="A24" s="54"/>
      <c r="B24" s="2" t="s">
        <v>166</v>
      </c>
      <c r="C24" s="57" t="s">
        <v>54</v>
      </c>
      <c r="D24" s="2"/>
      <c r="E24" s="71">
        <v>66</v>
      </c>
      <c r="F24" s="19"/>
      <c r="G24" s="30">
        <f t="shared" si="4"/>
        <v>0.36196117143797302</v>
      </c>
      <c r="H24" s="30"/>
      <c r="I24" s="31">
        <f t="shared" si="5"/>
        <v>44.083251069430737</v>
      </c>
      <c r="J24" s="19"/>
      <c r="K24" s="19">
        <f t="shared" si="6"/>
        <v>21.159960513326752</v>
      </c>
      <c r="L24" s="19"/>
      <c r="M24" s="58">
        <v>0.05</v>
      </c>
      <c r="N24" s="19">
        <f t="shared" si="7"/>
        <v>1.0579980256663377</v>
      </c>
      <c r="O24" s="16">
        <f t="shared" si="8"/>
        <v>10.579980256663378</v>
      </c>
      <c r="P24" s="17" t="s">
        <v>2</v>
      </c>
      <c r="Q24" s="14">
        <v>0</v>
      </c>
      <c r="R24" s="18">
        <v>0</v>
      </c>
      <c r="S24" s="19">
        <f t="shared" si="9"/>
        <v>0</v>
      </c>
      <c r="T24" s="14">
        <v>0</v>
      </c>
      <c r="U24" s="18">
        <v>0</v>
      </c>
      <c r="V24" s="15">
        <f t="shared" si="10"/>
        <v>0</v>
      </c>
      <c r="W24" s="14">
        <v>0</v>
      </c>
      <c r="X24" s="18">
        <v>0</v>
      </c>
      <c r="Y24" s="19">
        <f t="shared" si="11"/>
        <v>0</v>
      </c>
      <c r="Z24" s="14">
        <v>0</v>
      </c>
      <c r="AA24" s="18">
        <v>0</v>
      </c>
      <c r="AB24" s="15">
        <f t="shared" si="12"/>
        <v>0</v>
      </c>
      <c r="AC24" s="14">
        <v>0</v>
      </c>
      <c r="AD24" s="18">
        <v>0</v>
      </c>
      <c r="AE24" s="19">
        <f t="shared" si="13"/>
        <v>0</v>
      </c>
      <c r="AF24" s="16">
        <f t="shared" si="14"/>
        <v>0</v>
      </c>
      <c r="AG24" s="17" t="s">
        <v>2</v>
      </c>
    </row>
    <row r="25" spans="1:33" x14ac:dyDescent="0.3">
      <c r="A25" s="54"/>
      <c r="B25" s="2" t="s">
        <v>167</v>
      </c>
      <c r="C25" s="57" t="s">
        <v>54</v>
      </c>
      <c r="D25" s="2"/>
      <c r="E25" s="71">
        <v>100</v>
      </c>
      <c r="F25" s="19"/>
      <c r="G25" s="30">
        <f t="shared" si="4"/>
        <v>0.54842601733026219</v>
      </c>
      <c r="H25" s="30"/>
      <c r="I25" s="31">
        <f t="shared" si="5"/>
        <v>66.792804650652627</v>
      </c>
      <c r="J25" s="19"/>
      <c r="K25" s="19">
        <f t="shared" si="6"/>
        <v>32.060546232313257</v>
      </c>
      <c r="L25" s="19"/>
      <c r="M25" s="58">
        <v>0.05</v>
      </c>
      <c r="N25" s="19">
        <f t="shared" si="7"/>
        <v>1.603027311615663</v>
      </c>
      <c r="O25" s="16">
        <f t="shared" si="8"/>
        <v>16.030273116156629</v>
      </c>
      <c r="P25" s="17" t="s">
        <v>2</v>
      </c>
      <c r="Q25" s="14">
        <v>1</v>
      </c>
      <c r="R25" s="18">
        <v>0</v>
      </c>
      <c r="S25" s="19">
        <f t="shared" si="9"/>
        <v>44</v>
      </c>
      <c r="T25" s="14">
        <v>0</v>
      </c>
      <c r="U25" s="18">
        <v>0</v>
      </c>
      <c r="V25" s="15">
        <f t="shared" si="10"/>
        <v>0</v>
      </c>
      <c r="W25" s="14">
        <v>0</v>
      </c>
      <c r="X25" s="18">
        <v>0</v>
      </c>
      <c r="Y25" s="19">
        <f t="shared" si="11"/>
        <v>0</v>
      </c>
      <c r="Z25" s="14">
        <v>0</v>
      </c>
      <c r="AA25" s="18">
        <v>0</v>
      </c>
      <c r="AB25" s="15">
        <f t="shared" si="12"/>
        <v>0</v>
      </c>
      <c r="AC25" s="14">
        <v>0</v>
      </c>
      <c r="AD25" s="18">
        <v>0</v>
      </c>
      <c r="AE25" s="19">
        <f t="shared" si="13"/>
        <v>0</v>
      </c>
      <c r="AF25" s="16">
        <f t="shared" si="14"/>
        <v>44</v>
      </c>
      <c r="AG25" s="17" t="s">
        <v>2</v>
      </c>
    </row>
    <row r="26" spans="1:33" x14ac:dyDescent="0.3">
      <c r="A26" s="54"/>
      <c r="B26" s="2" t="s">
        <v>168</v>
      </c>
      <c r="C26" s="57" t="s">
        <v>54</v>
      </c>
      <c r="D26" s="2"/>
      <c r="E26" s="71">
        <v>517</v>
      </c>
      <c r="F26" s="19"/>
      <c r="G26" s="30">
        <f t="shared" si="4"/>
        <v>2.8353625095974553</v>
      </c>
      <c r="H26" s="30"/>
      <c r="I26" s="31">
        <f t="shared" si="5"/>
        <v>345.31880004387409</v>
      </c>
      <c r="J26" s="19"/>
      <c r="K26" s="19">
        <f t="shared" si="6"/>
        <v>165.75302402105956</v>
      </c>
      <c r="L26" s="19"/>
      <c r="M26" s="58">
        <v>0.05</v>
      </c>
      <c r="N26" s="19">
        <f t="shared" si="7"/>
        <v>8.287651201052979</v>
      </c>
      <c r="O26" s="16">
        <f t="shared" si="8"/>
        <v>82.876512010529794</v>
      </c>
      <c r="P26" s="17" t="s">
        <v>2</v>
      </c>
      <c r="Q26" s="14">
        <v>1</v>
      </c>
      <c r="R26" s="18">
        <v>0</v>
      </c>
      <c r="S26" s="19">
        <f t="shared" si="9"/>
        <v>44</v>
      </c>
      <c r="T26" s="14">
        <v>4</v>
      </c>
      <c r="U26" s="18">
        <v>0</v>
      </c>
      <c r="V26" s="15">
        <f t="shared" si="10"/>
        <v>352</v>
      </c>
      <c r="W26" s="14">
        <v>0</v>
      </c>
      <c r="X26" s="18">
        <v>0</v>
      </c>
      <c r="Y26" s="19">
        <f t="shared" si="11"/>
        <v>0</v>
      </c>
      <c r="Z26" s="14">
        <v>0</v>
      </c>
      <c r="AA26" s="18">
        <v>0</v>
      </c>
      <c r="AB26" s="15">
        <f t="shared" si="12"/>
        <v>0</v>
      </c>
      <c r="AC26" s="14">
        <v>0</v>
      </c>
      <c r="AD26" s="18">
        <v>0</v>
      </c>
      <c r="AE26" s="19">
        <f t="shared" si="13"/>
        <v>0</v>
      </c>
      <c r="AF26" s="16">
        <f t="shared" si="14"/>
        <v>396</v>
      </c>
      <c r="AG26" s="17" t="s">
        <v>2</v>
      </c>
    </row>
    <row r="27" spans="1:33" x14ac:dyDescent="0.3">
      <c r="A27" s="54"/>
      <c r="B27" s="2" t="s">
        <v>169</v>
      </c>
      <c r="C27" s="57" t="s">
        <v>54</v>
      </c>
      <c r="D27" s="2"/>
      <c r="E27" s="71">
        <v>59</v>
      </c>
      <c r="F27" s="19"/>
      <c r="G27" s="30">
        <f t="shared" si="4"/>
        <v>0.32357135022485467</v>
      </c>
      <c r="H27" s="30"/>
      <c r="I27" s="31">
        <f t="shared" si="5"/>
        <v>39.40775474388505</v>
      </c>
      <c r="J27" s="19"/>
      <c r="K27" s="19">
        <f t="shared" si="6"/>
        <v>18.915722277064823</v>
      </c>
      <c r="L27" s="19"/>
      <c r="M27" s="58">
        <v>0.05</v>
      </c>
      <c r="N27" s="19">
        <f t="shared" si="7"/>
        <v>0.94578611385324118</v>
      </c>
      <c r="O27" s="16">
        <f t="shared" si="8"/>
        <v>9.4578611385324116</v>
      </c>
      <c r="P27" s="17" t="s">
        <v>2</v>
      </c>
      <c r="Q27" s="14">
        <v>2</v>
      </c>
      <c r="R27" s="18">
        <v>0</v>
      </c>
      <c r="S27" s="19">
        <f t="shared" si="9"/>
        <v>88</v>
      </c>
      <c r="T27" s="14">
        <v>0</v>
      </c>
      <c r="U27" s="18">
        <v>0</v>
      </c>
      <c r="V27" s="15">
        <f t="shared" si="10"/>
        <v>0</v>
      </c>
      <c r="W27" s="14">
        <v>0</v>
      </c>
      <c r="X27" s="18">
        <v>0</v>
      </c>
      <c r="Y27" s="19">
        <f t="shared" si="11"/>
        <v>0</v>
      </c>
      <c r="Z27" s="14">
        <v>0</v>
      </c>
      <c r="AA27" s="18">
        <v>0</v>
      </c>
      <c r="AB27" s="15">
        <f t="shared" si="12"/>
        <v>0</v>
      </c>
      <c r="AC27" s="14">
        <v>0</v>
      </c>
      <c r="AD27" s="18">
        <v>0</v>
      </c>
      <c r="AE27" s="19">
        <f t="shared" si="13"/>
        <v>0</v>
      </c>
      <c r="AF27" s="16">
        <f t="shared" si="14"/>
        <v>88</v>
      </c>
      <c r="AG27" s="17" t="s">
        <v>2</v>
      </c>
    </row>
    <row r="28" spans="1:33" x14ac:dyDescent="0.3">
      <c r="A28" s="54"/>
      <c r="B28" s="2" t="s">
        <v>170</v>
      </c>
      <c r="C28" s="57" t="s">
        <v>54</v>
      </c>
      <c r="D28" s="2"/>
      <c r="E28" s="71">
        <v>162</v>
      </c>
      <c r="F28" s="19"/>
      <c r="G28" s="30">
        <f t="shared" si="4"/>
        <v>0.88845014807502465</v>
      </c>
      <c r="H28" s="30"/>
      <c r="I28" s="31">
        <f t="shared" si="5"/>
        <v>108.20434353405724</v>
      </c>
      <c r="J28" s="19"/>
      <c r="K28" s="19">
        <f t="shared" si="6"/>
        <v>51.938084896347476</v>
      </c>
      <c r="L28" s="19"/>
      <c r="M28" s="58">
        <v>0.05</v>
      </c>
      <c r="N28" s="19">
        <f t="shared" si="7"/>
        <v>2.5969042448173738</v>
      </c>
      <c r="O28" s="16">
        <f t="shared" si="8"/>
        <v>25.969042448173738</v>
      </c>
      <c r="P28" s="17" t="s">
        <v>2</v>
      </c>
      <c r="Q28" s="14">
        <v>1</v>
      </c>
      <c r="R28" s="18">
        <v>0</v>
      </c>
      <c r="S28" s="19">
        <f t="shared" si="9"/>
        <v>44</v>
      </c>
      <c r="T28" s="14">
        <v>0</v>
      </c>
      <c r="U28" s="18">
        <v>0</v>
      </c>
      <c r="V28" s="15">
        <f t="shared" si="10"/>
        <v>0</v>
      </c>
      <c r="W28" s="14">
        <v>0</v>
      </c>
      <c r="X28" s="18">
        <v>0</v>
      </c>
      <c r="Y28" s="19">
        <f t="shared" si="11"/>
        <v>0</v>
      </c>
      <c r="Z28" s="14">
        <v>0</v>
      </c>
      <c r="AA28" s="18">
        <v>0</v>
      </c>
      <c r="AB28" s="15">
        <f t="shared" si="12"/>
        <v>0</v>
      </c>
      <c r="AC28" s="14">
        <v>0</v>
      </c>
      <c r="AD28" s="18">
        <v>0</v>
      </c>
      <c r="AE28" s="19">
        <f t="shared" si="13"/>
        <v>0</v>
      </c>
      <c r="AF28" s="16">
        <f t="shared" si="14"/>
        <v>44</v>
      </c>
      <c r="AG28" s="17" t="s">
        <v>2</v>
      </c>
    </row>
    <row r="29" spans="1:33" x14ac:dyDescent="0.3">
      <c r="A29" s="54"/>
      <c r="B29" s="2" t="s">
        <v>171</v>
      </c>
      <c r="C29" s="57" t="s">
        <v>54</v>
      </c>
      <c r="D29" s="2"/>
      <c r="E29" s="71">
        <v>116</v>
      </c>
      <c r="F29" s="19"/>
      <c r="G29" s="30">
        <f t="shared" si="4"/>
        <v>0.63617418010310411</v>
      </c>
      <c r="H29" s="30"/>
      <c r="I29" s="31">
        <f t="shared" si="5"/>
        <v>77.479653394757051</v>
      </c>
      <c r="J29" s="19"/>
      <c r="K29" s="19">
        <f t="shared" si="6"/>
        <v>37.19023362948338</v>
      </c>
      <c r="L29" s="19"/>
      <c r="M29" s="58">
        <v>0.05</v>
      </c>
      <c r="N29" s="19">
        <f t="shared" si="7"/>
        <v>1.859511681474169</v>
      </c>
      <c r="O29" s="16">
        <f t="shared" si="8"/>
        <v>18.59511681474169</v>
      </c>
      <c r="P29" s="17" t="s">
        <v>2</v>
      </c>
      <c r="Q29" s="14">
        <v>1</v>
      </c>
      <c r="R29" s="18">
        <v>0</v>
      </c>
      <c r="S29" s="19">
        <f t="shared" si="9"/>
        <v>44</v>
      </c>
      <c r="T29" s="14">
        <v>0</v>
      </c>
      <c r="U29" s="18">
        <v>0</v>
      </c>
      <c r="V29" s="15">
        <f t="shared" si="10"/>
        <v>0</v>
      </c>
      <c r="W29" s="14">
        <v>0</v>
      </c>
      <c r="X29" s="18">
        <v>0</v>
      </c>
      <c r="Y29" s="19">
        <f t="shared" si="11"/>
        <v>0</v>
      </c>
      <c r="Z29" s="14">
        <v>0</v>
      </c>
      <c r="AA29" s="18">
        <v>0</v>
      </c>
      <c r="AB29" s="15">
        <f t="shared" si="12"/>
        <v>0</v>
      </c>
      <c r="AC29" s="14">
        <v>0</v>
      </c>
      <c r="AD29" s="18">
        <v>0</v>
      </c>
      <c r="AE29" s="19">
        <f t="shared" si="13"/>
        <v>0</v>
      </c>
      <c r="AF29" s="16">
        <f t="shared" si="14"/>
        <v>44</v>
      </c>
      <c r="AG29" s="17" t="s">
        <v>2</v>
      </c>
    </row>
    <row r="30" spans="1:33" x14ac:dyDescent="0.3">
      <c r="A30" s="54"/>
      <c r="B30" s="2" t="s">
        <v>172</v>
      </c>
      <c r="C30" s="57" t="s">
        <v>54</v>
      </c>
      <c r="D30" s="2"/>
      <c r="E30" s="71">
        <v>563</v>
      </c>
      <c r="F30" s="19"/>
      <c r="G30" s="30">
        <f t="shared" si="4"/>
        <v>3.0876384775693757</v>
      </c>
      <c r="H30" s="30"/>
      <c r="I30" s="31">
        <f t="shared" si="5"/>
        <v>376.0434901831743</v>
      </c>
      <c r="J30" s="19"/>
      <c r="K30" s="19">
        <f t="shared" si="6"/>
        <v>180.50087528792366</v>
      </c>
      <c r="L30" s="19"/>
      <c r="M30" s="58">
        <v>0.05</v>
      </c>
      <c r="N30" s="19">
        <f t="shared" si="7"/>
        <v>9.0250437643961838</v>
      </c>
      <c r="O30" s="16">
        <f t="shared" si="8"/>
        <v>90.250437643961845</v>
      </c>
      <c r="P30" s="17" t="s">
        <v>2</v>
      </c>
      <c r="Q30" s="14">
        <v>9</v>
      </c>
      <c r="R30" s="18">
        <v>0</v>
      </c>
      <c r="S30" s="19">
        <f t="shared" si="9"/>
        <v>396</v>
      </c>
      <c r="T30" s="14">
        <v>0</v>
      </c>
      <c r="U30" s="18">
        <v>0</v>
      </c>
      <c r="V30" s="15">
        <f t="shared" si="10"/>
        <v>0</v>
      </c>
      <c r="W30" s="14">
        <v>0</v>
      </c>
      <c r="X30" s="18">
        <v>0</v>
      </c>
      <c r="Y30" s="19">
        <f t="shared" si="11"/>
        <v>0</v>
      </c>
      <c r="Z30" s="14">
        <v>0</v>
      </c>
      <c r="AA30" s="18">
        <v>0</v>
      </c>
      <c r="AB30" s="15">
        <f t="shared" si="12"/>
        <v>0</v>
      </c>
      <c r="AC30" s="14">
        <v>0</v>
      </c>
      <c r="AD30" s="18">
        <v>0</v>
      </c>
      <c r="AE30" s="19">
        <f t="shared" si="13"/>
        <v>0</v>
      </c>
      <c r="AF30" s="16">
        <f t="shared" si="14"/>
        <v>396</v>
      </c>
      <c r="AG30" s="17" t="s">
        <v>2</v>
      </c>
    </row>
    <row r="31" spans="1:33" x14ac:dyDescent="0.3">
      <c r="A31" s="54"/>
      <c r="B31" s="2" t="s">
        <v>173</v>
      </c>
      <c r="C31" s="57" t="s">
        <v>54</v>
      </c>
      <c r="D31" s="2"/>
      <c r="E31" s="71">
        <v>309</v>
      </c>
      <c r="F31" s="19"/>
      <c r="G31" s="30">
        <f t="shared" si="4"/>
        <v>1.69463639355051</v>
      </c>
      <c r="H31" s="30"/>
      <c r="I31" s="31">
        <f t="shared" si="5"/>
        <v>206.38976637051664</v>
      </c>
      <c r="J31" s="19"/>
      <c r="K31" s="19">
        <f t="shared" si="6"/>
        <v>99.06708785784798</v>
      </c>
      <c r="L31" s="19"/>
      <c r="M31" s="58">
        <v>0.05</v>
      </c>
      <c r="N31" s="19">
        <f t="shared" si="7"/>
        <v>4.9533543928923995</v>
      </c>
      <c r="O31" s="16">
        <f t="shared" si="8"/>
        <v>49.533543928923997</v>
      </c>
      <c r="P31" s="17" t="s">
        <v>2</v>
      </c>
      <c r="Q31" s="14">
        <v>1</v>
      </c>
      <c r="R31" s="18">
        <v>0</v>
      </c>
      <c r="S31" s="19">
        <f t="shared" si="9"/>
        <v>44</v>
      </c>
      <c r="T31" s="14">
        <v>0</v>
      </c>
      <c r="U31" s="18">
        <v>0</v>
      </c>
      <c r="V31" s="15">
        <f t="shared" si="10"/>
        <v>0</v>
      </c>
      <c r="W31" s="14">
        <v>0</v>
      </c>
      <c r="X31" s="18">
        <v>0</v>
      </c>
      <c r="Y31" s="19">
        <f t="shared" si="11"/>
        <v>0</v>
      </c>
      <c r="Z31" s="14">
        <v>0</v>
      </c>
      <c r="AA31" s="18">
        <v>0</v>
      </c>
      <c r="AB31" s="15">
        <f t="shared" si="12"/>
        <v>0</v>
      </c>
      <c r="AC31" s="14">
        <v>0</v>
      </c>
      <c r="AD31" s="18">
        <v>0</v>
      </c>
      <c r="AE31" s="19">
        <f t="shared" si="13"/>
        <v>0</v>
      </c>
      <c r="AF31" s="16">
        <f t="shared" si="14"/>
        <v>44</v>
      </c>
      <c r="AG31" s="17" t="s">
        <v>2</v>
      </c>
    </row>
    <row r="32" spans="1:33" x14ac:dyDescent="0.3">
      <c r="A32" s="54"/>
      <c r="B32" s="29" t="s">
        <v>174</v>
      </c>
      <c r="C32" s="57" t="s">
        <v>54</v>
      </c>
      <c r="D32" s="2"/>
      <c r="E32" s="71">
        <v>1941</v>
      </c>
      <c r="F32" s="19"/>
      <c r="G32" s="30">
        <f t="shared" si="4"/>
        <v>10.644948996380389</v>
      </c>
      <c r="H32" s="30"/>
      <c r="I32" s="31">
        <f t="shared" si="5"/>
        <v>1296.4483382691676</v>
      </c>
      <c r="J32" s="19"/>
      <c r="K32" s="19">
        <f t="shared" si="6"/>
        <v>622.29520236920041</v>
      </c>
      <c r="L32" s="19"/>
      <c r="M32" s="58">
        <v>0.1</v>
      </c>
      <c r="N32" s="19">
        <f t="shared" si="7"/>
        <v>62.229520236920045</v>
      </c>
      <c r="O32" s="16">
        <f t="shared" si="8"/>
        <v>622.29520236920041</v>
      </c>
      <c r="P32" s="17" t="s">
        <v>2</v>
      </c>
      <c r="Q32" s="14">
        <v>18</v>
      </c>
      <c r="R32" s="18">
        <v>1</v>
      </c>
      <c r="S32" s="19">
        <f t="shared" si="9"/>
        <v>836</v>
      </c>
      <c r="T32" s="14">
        <v>6</v>
      </c>
      <c r="U32" s="18">
        <v>0</v>
      </c>
      <c r="V32" s="15">
        <f t="shared" si="10"/>
        <v>528</v>
      </c>
      <c r="W32" s="14">
        <v>2</v>
      </c>
      <c r="X32" s="18">
        <v>0</v>
      </c>
      <c r="Y32" s="19">
        <f t="shared" si="11"/>
        <v>400</v>
      </c>
      <c r="Z32" s="14">
        <v>0</v>
      </c>
      <c r="AA32" s="18">
        <v>0</v>
      </c>
      <c r="AB32" s="15">
        <f t="shared" si="12"/>
        <v>0</v>
      </c>
      <c r="AC32" s="14">
        <v>0</v>
      </c>
      <c r="AD32" s="18">
        <v>0</v>
      </c>
      <c r="AE32" s="19">
        <f t="shared" si="13"/>
        <v>0</v>
      </c>
      <c r="AF32" s="16">
        <f t="shared" si="14"/>
        <v>1764</v>
      </c>
      <c r="AG32" s="17" t="s">
        <v>2</v>
      </c>
    </row>
    <row r="33" spans="1:33" x14ac:dyDescent="0.3">
      <c r="A33" s="54"/>
      <c r="B33" s="2" t="s">
        <v>175</v>
      </c>
      <c r="C33" s="57" t="s">
        <v>54</v>
      </c>
      <c r="D33" s="2"/>
      <c r="E33" s="71">
        <v>154</v>
      </c>
      <c r="F33" s="19"/>
      <c r="G33" s="30">
        <f t="shared" si="4"/>
        <v>0.84457606668860374</v>
      </c>
      <c r="H33" s="30"/>
      <c r="I33" s="31">
        <f t="shared" si="5"/>
        <v>102.86091916200505</v>
      </c>
      <c r="J33" s="19"/>
      <c r="K33" s="19">
        <f t="shared" si="6"/>
        <v>49.373241197762418</v>
      </c>
      <c r="L33" s="19"/>
      <c r="M33" s="58">
        <v>0.05</v>
      </c>
      <c r="N33" s="19">
        <f t="shared" si="7"/>
        <v>2.4686620598881213</v>
      </c>
      <c r="O33" s="16">
        <f t="shared" si="8"/>
        <v>24.686620598881213</v>
      </c>
      <c r="P33" s="17" t="s">
        <v>2</v>
      </c>
      <c r="Q33" s="14">
        <v>0</v>
      </c>
      <c r="R33" s="18">
        <v>0</v>
      </c>
      <c r="S33" s="19">
        <f t="shared" si="9"/>
        <v>0</v>
      </c>
      <c r="T33" s="14">
        <v>2</v>
      </c>
      <c r="U33" s="18">
        <v>0</v>
      </c>
      <c r="V33" s="15">
        <f t="shared" si="10"/>
        <v>176</v>
      </c>
      <c r="W33" s="14">
        <v>0</v>
      </c>
      <c r="X33" s="18">
        <v>0</v>
      </c>
      <c r="Y33" s="19">
        <f t="shared" si="11"/>
        <v>0</v>
      </c>
      <c r="Z33" s="14">
        <v>0</v>
      </c>
      <c r="AA33" s="18">
        <v>0</v>
      </c>
      <c r="AB33" s="15">
        <f t="shared" si="12"/>
        <v>0</v>
      </c>
      <c r="AC33" s="14">
        <v>0</v>
      </c>
      <c r="AD33" s="18">
        <v>0</v>
      </c>
      <c r="AE33" s="19">
        <f t="shared" si="13"/>
        <v>0</v>
      </c>
      <c r="AF33" s="16">
        <f t="shared" si="14"/>
        <v>176</v>
      </c>
      <c r="AG33" s="17" t="s">
        <v>2</v>
      </c>
    </row>
    <row r="34" spans="1:33" x14ac:dyDescent="0.3">
      <c r="A34" s="54"/>
      <c r="B34" s="2" t="s">
        <v>176</v>
      </c>
      <c r="C34" s="57" t="s">
        <v>54</v>
      </c>
      <c r="D34" s="2"/>
      <c r="E34" s="71">
        <v>354</v>
      </c>
      <c r="F34" s="19"/>
      <c r="G34" s="30">
        <f t="shared" si="4"/>
        <v>1.9414281013491279</v>
      </c>
      <c r="H34" s="30"/>
      <c r="I34" s="31">
        <f t="shared" si="5"/>
        <v>236.44652846331027</v>
      </c>
      <c r="J34" s="19"/>
      <c r="K34" s="19">
        <f t="shared" si="6"/>
        <v>113.49433366238893</v>
      </c>
      <c r="L34" s="19"/>
      <c r="M34" s="58">
        <v>0.05</v>
      </c>
      <c r="N34" s="19">
        <f t="shared" si="7"/>
        <v>5.6747166831194464</v>
      </c>
      <c r="O34" s="16">
        <f t="shared" si="8"/>
        <v>56.747166831194463</v>
      </c>
      <c r="P34" s="17" t="s">
        <v>2</v>
      </c>
      <c r="Q34" s="14">
        <v>0</v>
      </c>
      <c r="R34" s="18">
        <v>0</v>
      </c>
      <c r="S34" s="19">
        <f t="shared" si="9"/>
        <v>0</v>
      </c>
      <c r="T34" s="14">
        <v>2</v>
      </c>
      <c r="U34" s="18">
        <v>0</v>
      </c>
      <c r="V34" s="15">
        <f t="shared" si="10"/>
        <v>176</v>
      </c>
      <c r="W34" s="14">
        <v>0</v>
      </c>
      <c r="X34" s="18">
        <v>0</v>
      </c>
      <c r="Y34" s="19">
        <f t="shared" si="11"/>
        <v>0</v>
      </c>
      <c r="Z34" s="14">
        <v>0</v>
      </c>
      <c r="AA34" s="18">
        <v>0</v>
      </c>
      <c r="AB34" s="15">
        <f t="shared" si="12"/>
        <v>0</v>
      </c>
      <c r="AC34" s="14">
        <v>0</v>
      </c>
      <c r="AD34" s="18">
        <v>0</v>
      </c>
      <c r="AE34" s="19">
        <f t="shared" si="13"/>
        <v>0</v>
      </c>
      <c r="AF34" s="16">
        <f t="shared" si="14"/>
        <v>176</v>
      </c>
      <c r="AG34" s="17" t="s">
        <v>2</v>
      </c>
    </row>
    <row r="35" spans="1:33" x14ac:dyDescent="0.3">
      <c r="A35" s="54"/>
      <c r="B35" s="2" t="s">
        <v>177</v>
      </c>
      <c r="C35" s="57" t="s">
        <v>54</v>
      </c>
      <c r="D35" s="2"/>
      <c r="E35" s="71">
        <v>84</v>
      </c>
      <c r="F35" s="19"/>
      <c r="G35" s="30">
        <f t="shared" si="4"/>
        <v>0.46067785455742022</v>
      </c>
      <c r="H35" s="30"/>
      <c r="I35" s="31">
        <f t="shared" si="5"/>
        <v>56.105955906548203</v>
      </c>
      <c r="J35" s="19"/>
      <c r="K35" s="19">
        <f t="shared" si="6"/>
        <v>26.930858835143137</v>
      </c>
      <c r="L35" s="19"/>
      <c r="M35" s="58">
        <v>0.05</v>
      </c>
      <c r="N35" s="19">
        <f t="shared" si="7"/>
        <v>1.3465429417571571</v>
      </c>
      <c r="O35" s="16">
        <f t="shared" si="8"/>
        <v>13.465429417571571</v>
      </c>
      <c r="P35" s="17" t="s">
        <v>2</v>
      </c>
      <c r="Q35" s="14">
        <v>0</v>
      </c>
      <c r="R35" s="18">
        <v>0</v>
      </c>
      <c r="S35" s="19">
        <f t="shared" si="9"/>
        <v>0</v>
      </c>
      <c r="T35" s="14">
        <v>2</v>
      </c>
      <c r="U35" s="18">
        <v>0</v>
      </c>
      <c r="V35" s="15">
        <f t="shared" si="10"/>
        <v>176</v>
      </c>
      <c r="W35" s="14">
        <v>0</v>
      </c>
      <c r="X35" s="18">
        <v>0</v>
      </c>
      <c r="Y35" s="19">
        <f t="shared" si="11"/>
        <v>0</v>
      </c>
      <c r="Z35" s="14">
        <v>0</v>
      </c>
      <c r="AA35" s="18">
        <v>0</v>
      </c>
      <c r="AB35" s="15">
        <f t="shared" si="12"/>
        <v>0</v>
      </c>
      <c r="AC35" s="14">
        <v>0</v>
      </c>
      <c r="AD35" s="18">
        <v>0</v>
      </c>
      <c r="AE35" s="19">
        <f t="shared" si="13"/>
        <v>0</v>
      </c>
      <c r="AF35" s="16">
        <f t="shared" si="14"/>
        <v>176</v>
      </c>
      <c r="AG35" s="17" t="s">
        <v>2</v>
      </c>
    </row>
    <row r="36" spans="1:33" x14ac:dyDescent="0.3">
      <c r="A36" s="54"/>
      <c r="B36" s="2" t="s">
        <v>178</v>
      </c>
      <c r="C36" s="57" t="s">
        <v>54</v>
      </c>
      <c r="D36" s="2"/>
      <c r="E36" s="71">
        <v>18</v>
      </c>
      <c r="F36" s="19"/>
      <c r="G36" s="30">
        <f t="shared" si="4"/>
        <v>9.8716683119447188E-2</v>
      </c>
      <c r="H36" s="30"/>
      <c r="I36" s="31">
        <f t="shared" si="5"/>
        <v>12.022704837117473</v>
      </c>
      <c r="J36" s="19"/>
      <c r="K36" s="19">
        <f t="shared" si="6"/>
        <v>5.7708983218163867</v>
      </c>
      <c r="L36" s="19"/>
      <c r="M36" s="58">
        <v>0.05</v>
      </c>
      <c r="N36" s="19">
        <f t="shared" si="7"/>
        <v>0.28854491609081934</v>
      </c>
      <c r="O36" s="16">
        <f t="shared" si="8"/>
        <v>2.8854491609081934</v>
      </c>
      <c r="P36" s="17" t="s">
        <v>2</v>
      </c>
      <c r="Q36" s="14">
        <v>0</v>
      </c>
      <c r="R36" s="18">
        <v>0</v>
      </c>
      <c r="S36" s="19">
        <f t="shared" si="9"/>
        <v>0</v>
      </c>
      <c r="T36" s="14">
        <v>0</v>
      </c>
      <c r="U36" s="18">
        <v>0</v>
      </c>
      <c r="V36" s="15">
        <f t="shared" si="10"/>
        <v>0</v>
      </c>
      <c r="W36" s="14">
        <v>0</v>
      </c>
      <c r="X36" s="18">
        <v>0</v>
      </c>
      <c r="Y36" s="19">
        <f t="shared" si="11"/>
        <v>0</v>
      </c>
      <c r="Z36" s="14">
        <v>0</v>
      </c>
      <c r="AA36" s="18">
        <v>0</v>
      </c>
      <c r="AB36" s="15">
        <f t="shared" si="12"/>
        <v>0</v>
      </c>
      <c r="AC36" s="14">
        <v>0</v>
      </c>
      <c r="AD36" s="18">
        <v>0</v>
      </c>
      <c r="AE36" s="19">
        <f t="shared" si="13"/>
        <v>0</v>
      </c>
      <c r="AF36" s="16">
        <f t="shared" si="14"/>
        <v>0</v>
      </c>
      <c r="AG36" s="17" t="s">
        <v>2</v>
      </c>
    </row>
    <row r="37" spans="1:33" x14ac:dyDescent="0.3">
      <c r="A37" s="54"/>
      <c r="B37" s="29" t="s">
        <v>179</v>
      </c>
      <c r="C37" s="57" t="s">
        <v>54</v>
      </c>
      <c r="D37" s="2"/>
      <c r="E37" s="71">
        <v>2595</v>
      </c>
      <c r="F37" s="19"/>
      <c r="G37" s="30">
        <f t="shared" si="4"/>
        <v>14.231655149720302</v>
      </c>
      <c r="H37" s="30"/>
      <c r="I37" s="31">
        <f t="shared" si="5"/>
        <v>1733.2732806844353</v>
      </c>
      <c r="J37" s="19"/>
      <c r="K37" s="19">
        <f t="shared" si="6"/>
        <v>831.97117472852892</v>
      </c>
      <c r="L37" s="19"/>
      <c r="M37" s="58">
        <v>0.1</v>
      </c>
      <c r="N37" s="19">
        <f t="shared" si="7"/>
        <v>83.197117472852895</v>
      </c>
      <c r="O37" s="16">
        <f t="shared" si="8"/>
        <v>831.97117472852892</v>
      </c>
      <c r="P37" s="17" t="s">
        <v>2</v>
      </c>
      <c r="Q37" s="14">
        <v>20</v>
      </c>
      <c r="R37" s="18">
        <v>1</v>
      </c>
      <c r="S37" s="19">
        <f t="shared" si="9"/>
        <v>924</v>
      </c>
      <c r="T37" s="14">
        <v>5</v>
      </c>
      <c r="U37" s="18">
        <v>0</v>
      </c>
      <c r="V37" s="15">
        <f t="shared" si="10"/>
        <v>440</v>
      </c>
      <c r="W37" s="14">
        <v>1</v>
      </c>
      <c r="X37" s="18">
        <v>0</v>
      </c>
      <c r="Y37" s="19">
        <f t="shared" si="11"/>
        <v>200</v>
      </c>
      <c r="Z37" s="14">
        <v>0</v>
      </c>
      <c r="AA37" s="18">
        <v>0</v>
      </c>
      <c r="AB37" s="15">
        <f t="shared" si="12"/>
        <v>0</v>
      </c>
      <c r="AC37" s="14">
        <v>0</v>
      </c>
      <c r="AD37" s="18">
        <v>0</v>
      </c>
      <c r="AE37" s="19">
        <f t="shared" si="13"/>
        <v>0</v>
      </c>
      <c r="AF37" s="16">
        <f t="shared" si="14"/>
        <v>1564</v>
      </c>
      <c r="AG37" s="17" t="s">
        <v>2</v>
      </c>
    </row>
    <row r="38" spans="1:33" x14ac:dyDescent="0.3">
      <c r="A38" s="54"/>
      <c r="B38" s="2" t="s">
        <v>180</v>
      </c>
      <c r="C38" s="57" t="s">
        <v>54</v>
      </c>
      <c r="D38" s="2"/>
      <c r="E38" s="71">
        <v>128</v>
      </c>
      <c r="F38" s="19"/>
      <c r="G38" s="30">
        <f t="shared" si="4"/>
        <v>0.70198530218273558</v>
      </c>
      <c r="H38" s="30"/>
      <c r="I38" s="31">
        <f t="shared" si="5"/>
        <v>85.494789952835362</v>
      </c>
      <c r="J38" s="19"/>
      <c r="K38" s="19">
        <f t="shared" si="6"/>
        <v>41.037499177360971</v>
      </c>
      <c r="L38" s="19"/>
      <c r="M38" s="58">
        <v>0.05</v>
      </c>
      <c r="N38" s="19">
        <f t="shared" si="7"/>
        <v>2.0518749588680487</v>
      </c>
      <c r="O38" s="16">
        <f t="shared" si="8"/>
        <v>20.518749588680485</v>
      </c>
      <c r="P38" s="17" t="s">
        <v>2</v>
      </c>
      <c r="Q38" s="14">
        <v>5</v>
      </c>
      <c r="R38" s="18">
        <v>0</v>
      </c>
      <c r="S38" s="19">
        <f t="shared" si="9"/>
        <v>220</v>
      </c>
      <c r="T38" s="14">
        <v>0</v>
      </c>
      <c r="U38" s="18">
        <v>0</v>
      </c>
      <c r="V38" s="15">
        <f t="shared" si="10"/>
        <v>0</v>
      </c>
      <c r="W38" s="14">
        <v>0</v>
      </c>
      <c r="X38" s="18">
        <v>0</v>
      </c>
      <c r="Y38" s="19">
        <f t="shared" si="11"/>
        <v>0</v>
      </c>
      <c r="Z38" s="14">
        <v>0</v>
      </c>
      <c r="AA38" s="18">
        <v>0</v>
      </c>
      <c r="AB38" s="15">
        <f t="shared" si="12"/>
        <v>0</v>
      </c>
      <c r="AC38" s="14">
        <v>0</v>
      </c>
      <c r="AD38" s="18">
        <v>0</v>
      </c>
      <c r="AE38" s="19">
        <f t="shared" si="13"/>
        <v>0</v>
      </c>
      <c r="AF38" s="16">
        <f t="shared" si="14"/>
        <v>220</v>
      </c>
      <c r="AG38" s="17" t="s">
        <v>2</v>
      </c>
    </row>
    <row r="39" spans="1:33" x14ac:dyDescent="0.3">
      <c r="A39" s="54"/>
      <c r="B39" s="2" t="s">
        <v>181</v>
      </c>
      <c r="C39" s="57" t="s">
        <v>54</v>
      </c>
      <c r="D39" s="2"/>
      <c r="E39" s="71">
        <v>633</v>
      </c>
      <c r="F39" s="19"/>
      <c r="G39" s="30">
        <f t="shared" si="4"/>
        <v>3.4715366897005593</v>
      </c>
      <c r="H39" s="30"/>
      <c r="I39" s="31">
        <f t="shared" si="5"/>
        <v>422.7984534386311</v>
      </c>
      <c r="J39" s="19"/>
      <c r="K39" s="19">
        <f t="shared" si="6"/>
        <v>202.94325765054293</v>
      </c>
      <c r="L39" s="19"/>
      <c r="M39" s="58">
        <v>0.05</v>
      </c>
      <c r="N39" s="19">
        <f t="shared" si="7"/>
        <v>10.147162882527148</v>
      </c>
      <c r="O39" s="16">
        <f t="shared" si="8"/>
        <v>101.47162882527148</v>
      </c>
      <c r="P39" s="17" t="s">
        <v>2</v>
      </c>
      <c r="Q39" s="14">
        <v>6</v>
      </c>
      <c r="R39" s="18">
        <v>0</v>
      </c>
      <c r="S39" s="19">
        <f t="shared" si="9"/>
        <v>264</v>
      </c>
      <c r="T39" s="14">
        <v>0</v>
      </c>
      <c r="U39" s="18">
        <v>0</v>
      </c>
      <c r="V39" s="15">
        <f t="shared" si="10"/>
        <v>0</v>
      </c>
      <c r="W39" s="14">
        <v>0</v>
      </c>
      <c r="X39" s="18">
        <v>0</v>
      </c>
      <c r="Y39" s="19">
        <f t="shared" si="11"/>
        <v>0</v>
      </c>
      <c r="Z39" s="14">
        <v>0</v>
      </c>
      <c r="AA39" s="18">
        <v>0</v>
      </c>
      <c r="AB39" s="15">
        <f t="shared" si="12"/>
        <v>0</v>
      </c>
      <c r="AC39" s="14">
        <v>0</v>
      </c>
      <c r="AD39" s="18">
        <v>0</v>
      </c>
      <c r="AE39" s="19">
        <f t="shared" si="13"/>
        <v>0</v>
      </c>
      <c r="AF39" s="16">
        <f t="shared" si="14"/>
        <v>264</v>
      </c>
      <c r="AG39" s="17" t="s">
        <v>2</v>
      </c>
    </row>
    <row r="40" spans="1:33" x14ac:dyDescent="0.3">
      <c r="A40" s="54"/>
      <c r="B40" s="2" t="s">
        <v>182</v>
      </c>
      <c r="C40" s="57" t="s">
        <v>54</v>
      </c>
      <c r="D40" s="2"/>
      <c r="E40" s="71">
        <v>79</v>
      </c>
      <c r="F40" s="19"/>
      <c r="G40" s="30">
        <f t="shared" si="4"/>
        <v>0.4332565536909071</v>
      </c>
      <c r="H40" s="30"/>
      <c r="I40" s="31">
        <f t="shared" si="5"/>
        <v>52.76631567401558</v>
      </c>
      <c r="J40" s="19"/>
      <c r="K40" s="19">
        <f t="shared" si="6"/>
        <v>25.327831523527479</v>
      </c>
      <c r="L40" s="19"/>
      <c r="M40" s="58">
        <v>0.05</v>
      </c>
      <c r="N40" s="19">
        <f t="shared" si="7"/>
        <v>1.266391576176374</v>
      </c>
      <c r="O40" s="16">
        <f t="shared" si="8"/>
        <v>12.663915761763739</v>
      </c>
      <c r="P40" s="17" t="s">
        <v>2</v>
      </c>
      <c r="Q40" s="14">
        <v>5</v>
      </c>
      <c r="R40" s="18">
        <v>0</v>
      </c>
      <c r="S40" s="19">
        <f t="shared" si="9"/>
        <v>220</v>
      </c>
      <c r="T40" s="14">
        <v>0</v>
      </c>
      <c r="U40" s="18">
        <v>0</v>
      </c>
      <c r="V40" s="15">
        <f t="shared" si="10"/>
        <v>0</v>
      </c>
      <c r="W40" s="14">
        <v>0</v>
      </c>
      <c r="X40" s="18">
        <v>0</v>
      </c>
      <c r="Y40" s="19">
        <f t="shared" si="11"/>
        <v>0</v>
      </c>
      <c r="Z40" s="14">
        <v>0</v>
      </c>
      <c r="AA40" s="18">
        <v>0</v>
      </c>
      <c r="AB40" s="15">
        <f t="shared" si="12"/>
        <v>0</v>
      </c>
      <c r="AC40" s="14">
        <v>0</v>
      </c>
      <c r="AD40" s="18">
        <v>0</v>
      </c>
      <c r="AE40" s="19">
        <f t="shared" si="13"/>
        <v>0</v>
      </c>
      <c r="AF40" s="16">
        <f t="shared" si="14"/>
        <v>220</v>
      </c>
      <c r="AG40" s="17" t="s">
        <v>2</v>
      </c>
    </row>
    <row r="41" spans="1:33" x14ac:dyDescent="0.3">
      <c r="A41" s="54"/>
      <c r="B41" s="2" t="s">
        <v>183</v>
      </c>
      <c r="C41" s="57" t="s">
        <v>54</v>
      </c>
      <c r="D41" s="2"/>
      <c r="E41" s="71">
        <v>197</v>
      </c>
      <c r="F41" s="19"/>
      <c r="G41" s="30">
        <f t="shared" si="4"/>
        <v>1.0803992541406164</v>
      </c>
      <c r="H41" s="30"/>
      <c r="I41" s="31">
        <f t="shared" si="5"/>
        <v>131.58182516178567</v>
      </c>
      <c r="J41" s="19"/>
      <c r="K41" s="19">
        <f t="shared" si="6"/>
        <v>63.159276077657118</v>
      </c>
      <c r="L41" s="19"/>
      <c r="M41" s="58">
        <v>0.05</v>
      </c>
      <c r="N41" s="19">
        <f t="shared" si="7"/>
        <v>3.1579638038828559</v>
      </c>
      <c r="O41" s="16">
        <f t="shared" si="8"/>
        <v>31.579638038828559</v>
      </c>
      <c r="P41" s="17" t="s">
        <v>2</v>
      </c>
      <c r="Q41" s="14">
        <v>1</v>
      </c>
      <c r="R41" s="18">
        <v>0</v>
      </c>
      <c r="S41" s="19">
        <f t="shared" si="9"/>
        <v>44</v>
      </c>
      <c r="T41" s="14">
        <v>0</v>
      </c>
      <c r="U41" s="18">
        <v>0</v>
      </c>
      <c r="V41" s="15">
        <f t="shared" si="10"/>
        <v>0</v>
      </c>
      <c r="W41" s="14">
        <v>0</v>
      </c>
      <c r="X41" s="18">
        <v>0</v>
      </c>
      <c r="Y41" s="19">
        <f t="shared" si="11"/>
        <v>0</v>
      </c>
      <c r="Z41" s="14">
        <v>0</v>
      </c>
      <c r="AA41" s="18">
        <v>0</v>
      </c>
      <c r="AB41" s="15">
        <f t="shared" si="12"/>
        <v>0</v>
      </c>
      <c r="AC41" s="14">
        <v>0</v>
      </c>
      <c r="AD41" s="18">
        <v>0</v>
      </c>
      <c r="AE41" s="19">
        <f t="shared" si="13"/>
        <v>0</v>
      </c>
      <c r="AF41" s="16">
        <f t="shared" si="14"/>
        <v>44</v>
      </c>
      <c r="AG41" s="17" t="s">
        <v>2</v>
      </c>
    </row>
    <row r="42" spans="1:33" x14ac:dyDescent="0.3">
      <c r="A42" s="54"/>
      <c r="B42" s="2" t="s">
        <v>184</v>
      </c>
      <c r="C42" s="57" t="s">
        <v>54</v>
      </c>
      <c r="D42" s="2"/>
      <c r="E42" s="71">
        <v>144</v>
      </c>
      <c r="F42" s="19"/>
      <c r="G42" s="30">
        <f t="shared" si="4"/>
        <v>0.7897334649555775</v>
      </c>
      <c r="H42" s="30"/>
      <c r="I42" s="31">
        <f t="shared" si="5"/>
        <v>96.181638696939785</v>
      </c>
      <c r="J42" s="19"/>
      <c r="K42" s="19">
        <f t="shared" si="6"/>
        <v>46.167186574531094</v>
      </c>
      <c r="L42" s="19"/>
      <c r="M42" s="58">
        <v>0.05</v>
      </c>
      <c r="N42" s="19">
        <f t="shared" si="7"/>
        <v>2.3083593287265547</v>
      </c>
      <c r="O42" s="16">
        <f t="shared" si="8"/>
        <v>23.083593287265547</v>
      </c>
      <c r="P42" s="17" t="s">
        <v>2</v>
      </c>
      <c r="Q42" s="14">
        <v>1</v>
      </c>
      <c r="R42" s="18">
        <v>0</v>
      </c>
      <c r="S42" s="19">
        <f t="shared" si="9"/>
        <v>44</v>
      </c>
      <c r="T42" s="14">
        <v>0</v>
      </c>
      <c r="U42" s="18">
        <v>0</v>
      </c>
      <c r="V42" s="15">
        <f t="shared" si="10"/>
        <v>0</v>
      </c>
      <c r="W42" s="14">
        <v>0</v>
      </c>
      <c r="X42" s="18">
        <v>0</v>
      </c>
      <c r="Y42" s="19">
        <f t="shared" si="11"/>
        <v>0</v>
      </c>
      <c r="Z42" s="14">
        <v>0</v>
      </c>
      <c r="AA42" s="18">
        <v>0</v>
      </c>
      <c r="AB42" s="15">
        <f t="shared" si="12"/>
        <v>0</v>
      </c>
      <c r="AC42" s="14">
        <v>0</v>
      </c>
      <c r="AD42" s="18">
        <v>0</v>
      </c>
      <c r="AE42" s="19">
        <f t="shared" si="13"/>
        <v>0</v>
      </c>
      <c r="AF42" s="16">
        <f t="shared" si="14"/>
        <v>44</v>
      </c>
      <c r="AG42" s="17" t="s">
        <v>2</v>
      </c>
    </row>
    <row r="43" spans="1:33" x14ac:dyDescent="0.3">
      <c r="A43" s="54"/>
      <c r="B43" s="2" t="s">
        <v>185</v>
      </c>
      <c r="C43" s="57" t="s">
        <v>54</v>
      </c>
      <c r="D43" s="2"/>
      <c r="E43" s="71">
        <v>732</v>
      </c>
      <c r="F43" s="19"/>
      <c r="G43" s="30">
        <f t="shared" si="4"/>
        <v>4.0144784468575185</v>
      </c>
      <c r="H43" s="30"/>
      <c r="I43" s="31">
        <f t="shared" si="5"/>
        <v>488.92333004277714</v>
      </c>
      <c r="J43" s="19"/>
      <c r="K43" s="19">
        <f t="shared" si="6"/>
        <v>234.68319842053302</v>
      </c>
      <c r="L43" s="19"/>
      <c r="M43" s="58">
        <v>0.05</v>
      </c>
      <c r="N43" s="19">
        <f t="shared" si="7"/>
        <v>11.734159921026652</v>
      </c>
      <c r="O43" s="16">
        <f t="shared" si="8"/>
        <v>117.34159921026652</v>
      </c>
      <c r="P43" s="17" t="s">
        <v>2</v>
      </c>
      <c r="Q43" s="14">
        <v>8</v>
      </c>
      <c r="R43" s="18">
        <v>0</v>
      </c>
      <c r="S43" s="19">
        <f t="shared" si="9"/>
        <v>352</v>
      </c>
      <c r="T43" s="14">
        <v>0</v>
      </c>
      <c r="U43" s="18">
        <v>0</v>
      </c>
      <c r="V43" s="15">
        <f t="shared" si="10"/>
        <v>0</v>
      </c>
      <c r="W43" s="14">
        <v>0</v>
      </c>
      <c r="X43" s="18">
        <v>0</v>
      </c>
      <c r="Y43" s="19">
        <f t="shared" si="11"/>
        <v>0</v>
      </c>
      <c r="Z43" s="14">
        <v>0</v>
      </c>
      <c r="AA43" s="18">
        <v>0</v>
      </c>
      <c r="AB43" s="15">
        <f t="shared" si="12"/>
        <v>0</v>
      </c>
      <c r="AC43" s="14">
        <v>0</v>
      </c>
      <c r="AD43" s="18">
        <v>0</v>
      </c>
      <c r="AE43" s="19">
        <f t="shared" si="13"/>
        <v>0</v>
      </c>
      <c r="AF43" s="16">
        <f t="shared" si="14"/>
        <v>352</v>
      </c>
      <c r="AG43" s="17" t="s">
        <v>2</v>
      </c>
    </row>
    <row r="44" spans="1:33" x14ac:dyDescent="0.3">
      <c r="A44" s="54"/>
      <c r="B44" s="2" t="s">
        <v>186</v>
      </c>
      <c r="C44" s="57" t="s">
        <v>54</v>
      </c>
      <c r="D44" s="2"/>
      <c r="E44" s="71">
        <v>83</v>
      </c>
      <c r="F44" s="19"/>
      <c r="G44" s="30">
        <f t="shared" si="4"/>
        <v>0.45519359438411761</v>
      </c>
      <c r="H44" s="30"/>
      <c r="I44" s="31">
        <f t="shared" si="5"/>
        <v>55.438027860041686</v>
      </c>
      <c r="J44" s="19"/>
      <c r="K44" s="19">
        <f t="shared" si="6"/>
        <v>26.610253372820008</v>
      </c>
      <c r="L44" s="19"/>
      <c r="M44" s="58">
        <v>0.05</v>
      </c>
      <c r="N44" s="19">
        <f t="shared" si="7"/>
        <v>1.3305126686410005</v>
      </c>
      <c r="O44" s="16">
        <f t="shared" si="8"/>
        <v>13.305126686410006</v>
      </c>
      <c r="P44" s="17" t="s">
        <v>2</v>
      </c>
      <c r="Q44" s="14">
        <v>1</v>
      </c>
      <c r="R44" s="18">
        <v>0</v>
      </c>
      <c r="S44" s="19">
        <f t="shared" si="9"/>
        <v>44</v>
      </c>
      <c r="T44" s="14">
        <v>0</v>
      </c>
      <c r="U44" s="18">
        <v>0</v>
      </c>
      <c r="V44" s="15">
        <f t="shared" si="10"/>
        <v>0</v>
      </c>
      <c r="W44" s="14">
        <v>0</v>
      </c>
      <c r="X44" s="18">
        <v>0</v>
      </c>
      <c r="Y44" s="19">
        <f t="shared" si="11"/>
        <v>0</v>
      </c>
      <c r="Z44" s="14">
        <v>0</v>
      </c>
      <c r="AA44" s="18">
        <v>0</v>
      </c>
      <c r="AB44" s="15">
        <f t="shared" si="12"/>
        <v>0</v>
      </c>
      <c r="AC44" s="14">
        <v>0</v>
      </c>
      <c r="AD44" s="18">
        <v>0</v>
      </c>
      <c r="AE44" s="19">
        <f t="shared" si="13"/>
        <v>0</v>
      </c>
      <c r="AF44" s="16">
        <f t="shared" si="14"/>
        <v>44</v>
      </c>
      <c r="AG44" s="17" t="s">
        <v>2</v>
      </c>
    </row>
    <row r="45" spans="1:33" x14ac:dyDescent="0.3">
      <c r="A45" s="54"/>
      <c r="B45" s="2" t="s">
        <v>187</v>
      </c>
      <c r="C45" s="57" t="s">
        <v>54</v>
      </c>
      <c r="D45" s="2"/>
      <c r="E45" s="71">
        <v>358</v>
      </c>
      <c r="F45" s="19"/>
      <c r="G45" s="30">
        <f t="shared" si="4"/>
        <v>1.9633651420423386</v>
      </c>
      <c r="H45" s="30"/>
      <c r="I45" s="31">
        <f t="shared" si="5"/>
        <v>239.1182406493364</v>
      </c>
      <c r="J45" s="19"/>
      <c r="K45" s="19">
        <f t="shared" si="6"/>
        <v>114.77675551168147</v>
      </c>
      <c r="L45" s="19"/>
      <c r="M45" s="58">
        <v>0.05</v>
      </c>
      <c r="N45" s="19">
        <f t="shared" si="7"/>
        <v>5.7388377755840736</v>
      </c>
      <c r="O45" s="16">
        <f t="shared" si="8"/>
        <v>57.388377755840736</v>
      </c>
      <c r="P45" s="17" t="s">
        <v>2</v>
      </c>
      <c r="Q45" s="14">
        <v>4</v>
      </c>
      <c r="R45" s="18">
        <v>0</v>
      </c>
      <c r="S45" s="19">
        <f t="shared" si="9"/>
        <v>176</v>
      </c>
      <c r="T45" s="14">
        <v>0</v>
      </c>
      <c r="U45" s="18">
        <v>0</v>
      </c>
      <c r="V45" s="15">
        <f t="shared" si="10"/>
        <v>0</v>
      </c>
      <c r="W45" s="14">
        <v>0</v>
      </c>
      <c r="X45" s="18">
        <v>0</v>
      </c>
      <c r="Y45" s="19">
        <f t="shared" si="11"/>
        <v>0</v>
      </c>
      <c r="Z45" s="14">
        <v>0</v>
      </c>
      <c r="AA45" s="18">
        <v>0</v>
      </c>
      <c r="AB45" s="15">
        <f t="shared" si="12"/>
        <v>0</v>
      </c>
      <c r="AC45" s="14">
        <v>0</v>
      </c>
      <c r="AD45" s="18">
        <v>0</v>
      </c>
      <c r="AE45" s="19">
        <f t="shared" si="13"/>
        <v>0</v>
      </c>
      <c r="AF45" s="16">
        <f t="shared" si="14"/>
        <v>176</v>
      </c>
      <c r="AG45" s="17" t="s">
        <v>2</v>
      </c>
    </row>
    <row r="46" spans="1:33" x14ac:dyDescent="0.3">
      <c r="A46" s="21"/>
      <c r="B46" s="21"/>
      <c r="C46" s="34"/>
      <c r="D46" s="20"/>
      <c r="E46" s="21"/>
      <c r="F46" s="21"/>
      <c r="G46" s="22"/>
      <c r="H46" s="22"/>
      <c r="I46" s="21"/>
      <c r="J46" s="21"/>
      <c r="K46" s="21"/>
      <c r="L46" s="21"/>
      <c r="M46" s="23"/>
      <c r="N46" s="21"/>
      <c r="O46" s="24"/>
      <c r="P46" s="25"/>
      <c r="Q46" s="26"/>
      <c r="R46" s="27"/>
      <c r="S46" s="21"/>
      <c r="T46" s="26"/>
      <c r="U46" s="27"/>
      <c r="V46" s="28"/>
      <c r="W46" s="26"/>
      <c r="X46" s="27"/>
      <c r="Y46" s="21"/>
      <c r="Z46" s="26"/>
      <c r="AA46" s="27"/>
      <c r="AB46" s="28"/>
      <c r="AC46" s="26"/>
      <c r="AD46" s="27"/>
      <c r="AE46" s="21"/>
      <c r="AF46" s="24"/>
      <c r="AG46" s="25"/>
    </row>
    <row r="47" spans="1:33" x14ac:dyDescent="0.3">
      <c r="A47" s="54"/>
      <c r="B47" s="2"/>
      <c r="C47" s="33"/>
      <c r="D47" s="2"/>
      <c r="E47" s="5"/>
      <c r="F47" s="5"/>
      <c r="G47" s="46"/>
      <c r="H47" s="46"/>
      <c r="I47" s="5"/>
      <c r="J47" s="5"/>
      <c r="K47" s="5"/>
      <c r="L47" s="5"/>
      <c r="M47" s="6"/>
      <c r="N47" s="5"/>
      <c r="O47" s="5"/>
      <c r="P47" s="2"/>
      <c r="Q47" s="48"/>
      <c r="R47" s="49"/>
      <c r="S47" s="5"/>
      <c r="T47" s="48"/>
      <c r="U47" s="49"/>
      <c r="V47" s="50"/>
      <c r="W47" s="48"/>
      <c r="X47" s="49"/>
      <c r="Y47" s="5"/>
      <c r="Z47" s="48"/>
      <c r="AA47" s="49"/>
      <c r="AB47" s="50"/>
      <c r="AC47" s="48"/>
      <c r="AD47" s="49"/>
      <c r="AE47" s="5"/>
      <c r="AF47" s="47"/>
      <c r="AG47" s="7"/>
    </row>
    <row r="48" spans="1:33" s="45" customFormat="1" ht="18" x14ac:dyDescent="0.35">
      <c r="A48" s="55"/>
      <c r="B48" s="2"/>
      <c r="C48" s="33"/>
      <c r="D48" s="2"/>
      <c r="E48" s="150">
        <f>SUM(E19:E45)</f>
        <v>18234</v>
      </c>
      <c r="F48" s="150"/>
      <c r="G48" s="150">
        <f>SUM(G19:G45)</f>
        <v>99.999999999999986</v>
      </c>
      <c r="H48" s="150"/>
      <c r="I48" s="150">
        <f>SUM(I19:I45)</f>
        <v>12179.000000000002</v>
      </c>
      <c r="J48" s="150"/>
      <c r="K48" s="150">
        <f>SUM(K19:K45)</f>
        <v>5845.92</v>
      </c>
      <c r="L48" s="150"/>
      <c r="M48" s="74">
        <f>SUM(M19:M45)/COUNT(M19:M45)</f>
        <v>6.1111111111111144E-2</v>
      </c>
      <c r="N48" s="37">
        <f>SUM(N18:N46)</f>
        <v>634.14157420204003</v>
      </c>
      <c r="O48" s="38">
        <f>SUM(O19:O45)</f>
        <v>6341.415742020401</v>
      </c>
      <c r="P48" s="39" t="s">
        <v>2</v>
      </c>
      <c r="Q48" s="40">
        <f>SUM(Q18:Q46)</f>
        <v>200</v>
      </c>
      <c r="R48" s="41">
        <f>SUM(R18:R46)</f>
        <v>5</v>
      </c>
      <c r="S48" s="42"/>
      <c r="T48" s="40">
        <f>SUM(T18:T46)</f>
        <v>32</v>
      </c>
      <c r="U48" s="41">
        <f>SUM(U18:U46)</f>
        <v>0</v>
      </c>
      <c r="V48" s="43"/>
      <c r="W48" s="40">
        <f>SUM(W18:W46)</f>
        <v>10</v>
      </c>
      <c r="X48" s="41">
        <f>SUM(X18:X46)</f>
        <v>0</v>
      </c>
      <c r="Y48" s="42"/>
      <c r="Z48" s="40">
        <f>SUM(Z18:Z46)</f>
        <v>0</v>
      </c>
      <c r="AA48" s="41">
        <f>SUM(AA18:AA46)</f>
        <v>0</v>
      </c>
      <c r="AB48" s="43"/>
      <c r="AC48" s="40">
        <f>SUM(AC18:AC46)</f>
        <v>0</v>
      </c>
      <c r="AD48" s="41">
        <f>SUM(AD18:AD46)</f>
        <v>0</v>
      </c>
      <c r="AE48" s="42"/>
      <c r="AF48" s="38">
        <f>SUM(AF19:AF45)</f>
        <v>13836</v>
      </c>
      <c r="AG48" s="44" t="s">
        <v>2</v>
      </c>
    </row>
    <row r="49" spans="1:33" s="45" customFormat="1" ht="14.4" customHeight="1" x14ac:dyDescent="0.35">
      <c r="A49" s="55"/>
      <c r="B49" s="2"/>
      <c r="C49" s="33"/>
      <c r="D49" s="2"/>
      <c r="E49" s="98"/>
      <c r="F49" s="51"/>
      <c r="G49" s="52"/>
      <c r="H49" s="52"/>
      <c r="I49" s="98"/>
      <c r="J49" s="98"/>
      <c r="K49" s="98"/>
      <c r="L49" s="98"/>
      <c r="M49" s="37"/>
      <c r="N49" s="37"/>
      <c r="O49" s="72"/>
      <c r="P49" s="55"/>
      <c r="Q49" s="40"/>
      <c r="R49" s="41"/>
      <c r="S49" s="42"/>
      <c r="T49" s="40"/>
      <c r="U49" s="41"/>
      <c r="V49" s="43"/>
      <c r="W49" s="40"/>
      <c r="X49" s="41"/>
      <c r="Y49" s="42"/>
      <c r="Z49" s="40"/>
      <c r="AA49" s="41"/>
      <c r="AB49" s="43"/>
      <c r="AC49" s="40"/>
      <c r="AD49" s="41"/>
      <c r="AE49" s="42"/>
      <c r="AF49" s="38"/>
      <c r="AG49" s="44"/>
    </row>
    <row r="50" spans="1:33" ht="15.6" x14ac:dyDescent="0.3">
      <c r="B50" s="65" t="s">
        <v>14</v>
      </c>
      <c r="E50" s="13" t="s">
        <v>261</v>
      </c>
      <c r="J50" s="60"/>
      <c r="K50" s="60"/>
      <c r="L50" s="60"/>
      <c r="M50" s="60"/>
      <c r="N50" s="61" t="s">
        <v>32</v>
      </c>
      <c r="O50" s="62" t="s">
        <v>16</v>
      </c>
      <c r="P50" s="63"/>
      <c r="Q50" s="64">
        <f>Q48</f>
        <v>200</v>
      </c>
      <c r="R50" s="64" t="s">
        <v>27</v>
      </c>
      <c r="S50" s="8"/>
      <c r="T50" s="64">
        <f>T48</f>
        <v>32</v>
      </c>
      <c r="U50" s="64" t="s">
        <v>26</v>
      </c>
      <c r="V50" s="8"/>
      <c r="W50" s="64">
        <f>W48</f>
        <v>10</v>
      </c>
      <c r="X50" s="64" t="s">
        <v>25</v>
      </c>
      <c r="Y50" s="8"/>
      <c r="Z50" s="64">
        <f>Z48</f>
        <v>0</v>
      </c>
      <c r="AA50" s="64" t="s">
        <v>28</v>
      </c>
      <c r="AB50" s="8"/>
      <c r="AC50" s="64">
        <f>AC48</f>
        <v>0</v>
      </c>
      <c r="AD50" s="64" t="s">
        <v>29</v>
      </c>
      <c r="AE50" s="99" t="s">
        <v>296</v>
      </c>
      <c r="AF50" s="100">
        <f>Q50*11+T50*22+W50*50+Z50*75+AC50*150</f>
        <v>3404</v>
      </c>
      <c r="AG50" s="61" t="s">
        <v>297</v>
      </c>
    </row>
    <row r="51" spans="1:33" ht="15.6" x14ac:dyDescent="0.3">
      <c r="C51" s="73"/>
      <c r="D51" s="73"/>
      <c r="E51" s="13" t="s">
        <v>262</v>
      </c>
      <c r="J51" s="60"/>
      <c r="K51" s="60"/>
      <c r="L51" s="60"/>
      <c r="M51" s="60"/>
      <c r="N51" s="66" t="s">
        <v>33</v>
      </c>
      <c r="O51" s="67" t="s">
        <v>16</v>
      </c>
      <c r="P51" s="68"/>
      <c r="Q51" s="69">
        <f>R48</f>
        <v>5</v>
      </c>
      <c r="R51" s="70" t="s">
        <v>27</v>
      </c>
      <c r="S51" s="9"/>
      <c r="T51" s="69">
        <f>U48</f>
        <v>0</v>
      </c>
      <c r="U51" s="70" t="s">
        <v>26</v>
      </c>
      <c r="V51" s="9"/>
      <c r="W51" s="69">
        <f>X48</f>
        <v>0</v>
      </c>
      <c r="X51" s="70" t="s">
        <v>25</v>
      </c>
      <c r="Y51" s="9"/>
      <c r="Z51" s="69">
        <f>AA48</f>
        <v>0</v>
      </c>
      <c r="AA51" s="70" t="s">
        <v>28</v>
      </c>
      <c r="AB51" s="9"/>
      <c r="AC51" s="69">
        <f>AD48</f>
        <v>0</v>
      </c>
      <c r="AD51" s="70" t="s">
        <v>29</v>
      </c>
      <c r="AE51" s="101" t="s">
        <v>296</v>
      </c>
      <c r="AF51" s="66">
        <f>Q51*11+T51*22+W51*50+Z51*75+AC51*150</f>
        <v>55</v>
      </c>
      <c r="AG51" s="66" t="s">
        <v>297</v>
      </c>
    </row>
    <row r="52" spans="1:33" ht="18" x14ac:dyDescent="0.35">
      <c r="J52" s="76"/>
      <c r="K52" s="76"/>
      <c r="L52" s="76"/>
      <c r="M52" s="76"/>
      <c r="N52" s="77" t="s">
        <v>263</v>
      </c>
      <c r="O52" s="78">
        <f>((R48*$S$16*11*2)+(U48*$V$16*22*2)+(X48*$Y$16*50)+(AA48*$AB$16*0.5*75)+(AD48*$AE$16*150*0.25))</f>
        <v>220</v>
      </c>
      <c r="P52" s="79" t="s">
        <v>2</v>
      </c>
      <c r="AD52" s="102" t="s">
        <v>298</v>
      </c>
      <c r="AE52" s="102"/>
      <c r="AF52" s="103">
        <f>AF50+AF51</f>
        <v>3459</v>
      </c>
      <c r="AG52" s="102" t="s">
        <v>297</v>
      </c>
    </row>
    <row r="53" spans="1:33" ht="25.8" x14ac:dyDescent="0.5">
      <c r="J53" s="76"/>
      <c r="K53" s="76"/>
      <c r="L53" s="76"/>
      <c r="M53" s="76"/>
      <c r="N53" s="80" t="s">
        <v>41</v>
      </c>
      <c r="O53" s="81">
        <f>((R48*$S$16*11*2)+(U48*$V$16*22*2)+(X48*$Y$16*50)+(AA48*$AB$16*0.5*75)+(AD48*$AE$16*150*0.25))/O48*100</f>
        <v>3.4692568497315883</v>
      </c>
      <c r="P53" s="82" t="s">
        <v>264</v>
      </c>
    </row>
  </sheetData>
  <mergeCells count="11">
    <mergeCell ref="A4:AG4"/>
    <mergeCell ref="B9:F9"/>
    <mergeCell ref="A6:AG6"/>
    <mergeCell ref="E48:F48"/>
    <mergeCell ref="G48:H48"/>
    <mergeCell ref="I48:J48"/>
    <mergeCell ref="K48:L48"/>
    <mergeCell ref="O15:P15"/>
    <mergeCell ref="AF15:AG15"/>
    <mergeCell ref="O14:P14"/>
    <mergeCell ref="AF14:AG14"/>
  </mergeCells>
  <pageMargins left="0.78740157480314965" right="0.78740157480314965" top="0.39370078740157483" bottom="0.39370078740157483" header="0" footer="0"/>
  <pageSetup paperSize="8" scale="93" orientation="landscape" r:id="rId1"/>
  <headerFooter>
    <oddHeader>&amp;R&amp;"NDSFrutiger 45 Light,Standard"&amp;10Ladeinfrastrukturkonzept für den Landkreis Hildesheim und die kreisangehörigen Kommunen</oddHeader>
    <oddFooter>&amp;L&amp;"NDSFrutiger 45 Light,Standard"&amp;10Anlage 2: LISA-Tabellen&amp;R&amp;"NDSFrutiger 45 Light,Standard"&amp;10Seite &amp;"NDSFrutiger 45 Light,Fett"&amp;P&amp;"NDSFrutiger 45 Light,Standard" von&amp;"NDSFrutiger 45 Light,Fett"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0D639-B35E-49B8-83C7-5F7BDA6B1C84}">
  <dimension ref="A1:AK40"/>
  <sheetViews>
    <sheetView view="pageLayout" topLeftCell="P12" zoomScale="70" zoomScaleNormal="100" zoomScalePageLayoutView="70" workbookViewId="0">
      <selection activeCell="R49" sqref="R49"/>
    </sheetView>
  </sheetViews>
  <sheetFormatPr baseColWidth="10" defaultColWidth="11.5546875" defaultRowHeight="14.4" x14ac:dyDescent="0.3"/>
  <cols>
    <col min="1" max="1" width="3.44140625" style="13" customWidth="1"/>
    <col min="2" max="2" width="43" style="13" customWidth="1"/>
    <col min="3" max="4" width="3.44140625" style="13" customWidth="1"/>
    <col min="5" max="5" width="17.6640625" style="13" customWidth="1"/>
    <col min="6" max="6" width="3.44140625" style="13" customWidth="1"/>
    <col min="7" max="7" width="12.44140625" style="13" customWidth="1"/>
    <col min="8" max="8" width="3.44140625" style="13" customWidth="1"/>
    <col min="9" max="9" width="11.5546875" style="13" customWidth="1"/>
    <col min="10" max="10" width="3.44140625" style="13" customWidth="1"/>
    <col min="11" max="11" width="11.5546875" style="13" customWidth="1"/>
    <col min="12" max="12" width="3.44140625" style="13" customWidth="1"/>
    <col min="13" max="13" width="22" style="13" customWidth="1"/>
    <col min="14" max="14" width="26.109375" style="13" customWidth="1"/>
    <col min="15" max="15" width="23.88671875" style="13" customWidth="1"/>
    <col min="16" max="16" width="11.5546875" style="13" customWidth="1"/>
    <col min="17" max="18" width="11.5546875" style="13"/>
    <col min="19" max="19" width="12.6640625" style="13" bestFit="1" customWidth="1"/>
    <col min="20" max="21" width="11.5546875" style="13"/>
    <col min="22" max="22" width="12.6640625" style="13" bestFit="1" customWidth="1"/>
    <col min="23" max="24" width="11.5546875" style="13"/>
    <col min="25" max="25" width="10.33203125" style="13" bestFit="1" customWidth="1"/>
    <col min="26" max="27" width="11.5546875" style="13"/>
    <col min="28" max="28" width="10.6640625" style="13" bestFit="1" customWidth="1"/>
    <col min="29" max="30" width="11.5546875" style="13"/>
    <col min="31" max="31" width="10.6640625" style="13" bestFit="1" customWidth="1"/>
    <col min="32" max="33" width="16.109375" style="13" customWidth="1"/>
    <col min="34" max="16384" width="11.5546875" style="13"/>
  </cols>
  <sheetData>
    <row r="1" spans="1:37" x14ac:dyDescent="0.3">
      <c r="F1" s="104"/>
      <c r="G1" s="105"/>
      <c r="H1" s="106"/>
      <c r="I1" s="106"/>
      <c r="L1" s="96"/>
      <c r="P1" s="60"/>
      <c r="T1" s="107"/>
    </row>
    <row r="2" spans="1:37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37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7" ht="40.799999999999997" x14ac:dyDescent="0.75">
      <c r="A4" s="144" t="s">
        <v>290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1"/>
      <c r="AI4" s="141"/>
      <c r="AJ4" s="141"/>
      <c r="AK4" s="141"/>
    </row>
    <row r="5" spans="1:37" x14ac:dyDescent="0.3">
      <c r="F5" s="104"/>
      <c r="G5" s="105"/>
      <c r="H5" s="106"/>
      <c r="I5" s="106"/>
      <c r="L5" s="96"/>
      <c r="P5" s="60"/>
      <c r="T5" s="107"/>
    </row>
    <row r="6" spans="1:37" ht="21" x14ac:dyDescent="0.4">
      <c r="A6" s="148" t="s">
        <v>257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</row>
    <row r="7" spans="1:37" x14ac:dyDescent="0.3">
      <c r="F7" s="104"/>
      <c r="G7" s="105"/>
      <c r="H7" s="106"/>
      <c r="I7" s="106"/>
      <c r="L7" s="96"/>
      <c r="P7" s="60"/>
      <c r="Q7" s="73"/>
      <c r="R7" s="73"/>
      <c r="S7" s="73"/>
      <c r="T7" s="108"/>
    </row>
    <row r="8" spans="1:37" ht="33" x14ac:dyDescent="0.6">
      <c r="A8" s="109"/>
      <c r="B8" s="109" t="s">
        <v>258</v>
      </c>
      <c r="C8" s="109"/>
      <c r="D8" s="109"/>
      <c r="E8" s="109"/>
      <c r="F8" s="109"/>
      <c r="G8" s="110"/>
      <c r="H8" s="111"/>
      <c r="I8" s="111"/>
      <c r="J8" s="111"/>
      <c r="K8" s="111"/>
      <c r="L8" s="111"/>
      <c r="P8" s="75" t="s">
        <v>259</v>
      </c>
      <c r="T8" s="111"/>
    </row>
    <row r="9" spans="1:37" x14ac:dyDescent="0.3">
      <c r="B9" s="145" t="s">
        <v>260</v>
      </c>
      <c r="C9" s="145"/>
      <c r="D9" s="145"/>
      <c r="E9" s="145"/>
      <c r="F9" s="145"/>
    </row>
    <row r="11" spans="1:37" ht="21" x14ac:dyDescent="0.4">
      <c r="A11" s="112"/>
      <c r="B11" s="56" t="s">
        <v>86</v>
      </c>
      <c r="C11" s="56"/>
      <c r="D11" s="56"/>
      <c r="E11" s="56"/>
    </row>
    <row r="13" spans="1:37" x14ac:dyDescent="0.3">
      <c r="A13" s="54"/>
      <c r="B13" s="2"/>
      <c r="C13" s="33"/>
      <c r="D13" s="2"/>
      <c r="E13" s="94"/>
      <c r="F13" s="94"/>
      <c r="G13" s="54"/>
      <c r="H13" s="54"/>
      <c r="I13" s="90"/>
      <c r="J13" s="90"/>
      <c r="K13" s="90"/>
      <c r="L13" s="90"/>
      <c r="M13" s="113"/>
      <c r="N13" s="114"/>
      <c r="O13" s="114"/>
      <c r="P13" s="114"/>
      <c r="Q13" s="115" t="s">
        <v>12</v>
      </c>
      <c r="R13" s="115"/>
      <c r="S13" s="115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54"/>
      <c r="AG13" s="54"/>
    </row>
    <row r="14" spans="1:37" x14ac:dyDescent="0.3">
      <c r="A14" s="54"/>
      <c r="B14" s="117" t="s">
        <v>20</v>
      </c>
      <c r="C14" s="118"/>
      <c r="D14" s="117"/>
      <c r="E14" s="119" t="s">
        <v>34</v>
      </c>
      <c r="F14" s="120"/>
      <c r="G14" s="119" t="s">
        <v>41</v>
      </c>
      <c r="H14" s="120"/>
      <c r="I14" s="121" t="s">
        <v>0</v>
      </c>
      <c r="J14" s="121"/>
      <c r="K14" s="121" t="s">
        <v>15</v>
      </c>
      <c r="L14" s="121"/>
      <c r="M14" s="121" t="s">
        <v>35</v>
      </c>
      <c r="N14" s="119" t="s">
        <v>36</v>
      </c>
      <c r="O14" s="149" t="s">
        <v>42</v>
      </c>
      <c r="P14" s="149"/>
      <c r="Q14" s="94" t="s">
        <v>8</v>
      </c>
      <c r="R14" s="89"/>
      <c r="S14" s="89" t="s">
        <v>0</v>
      </c>
      <c r="T14" s="122" t="s">
        <v>8</v>
      </c>
      <c r="U14" s="123"/>
      <c r="V14" s="122" t="s">
        <v>0</v>
      </c>
      <c r="W14" s="94" t="s">
        <v>6</v>
      </c>
      <c r="X14" s="89"/>
      <c r="Y14" s="94" t="s">
        <v>0</v>
      </c>
      <c r="Z14" s="122" t="s">
        <v>7</v>
      </c>
      <c r="AA14" s="123"/>
      <c r="AB14" s="122" t="s">
        <v>0</v>
      </c>
      <c r="AC14" s="94" t="s">
        <v>21</v>
      </c>
      <c r="AD14" s="89"/>
      <c r="AE14" s="94" t="s">
        <v>0</v>
      </c>
      <c r="AF14" s="149" t="s">
        <v>49</v>
      </c>
      <c r="AG14" s="149"/>
    </row>
    <row r="15" spans="1:37" x14ac:dyDescent="0.3">
      <c r="A15" s="54"/>
      <c r="B15" s="117"/>
      <c r="C15" s="118"/>
      <c r="D15" s="117"/>
      <c r="E15" s="120"/>
      <c r="F15" s="124"/>
      <c r="G15" s="53" t="s">
        <v>39</v>
      </c>
      <c r="H15" s="119"/>
      <c r="I15" s="125" t="s">
        <v>44</v>
      </c>
      <c r="J15" s="126"/>
      <c r="K15" s="119" t="s">
        <v>1</v>
      </c>
      <c r="L15" s="119"/>
      <c r="M15" s="119" t="s">
        <v>45</v>
      </c>
      <c r="N15" s="119" t="s">
        <v>37</v>
      </c>
      <c r="O15" s="149" t="s">
        <v>43</v>
      </c>
      <c r="P15" s="149"/>
      <c r="Q15" s="114" t="s">
        <v>3</v>
      </c>
      <c r="R15" s="97"/>
      <c r="S15" s="89" t="s">
        <v>17</v>
      </c>
      <c r="T15" s="127" t="s">
        <v>4</v>
      </c>
      <c r="U15" s="128"/>
      <c r="V15" s="122" t="s">
        <v>17</v>
      </c>
      <c r="W15" s="114" t="s">
        <v>5</v>
      </c>
      <c r="X15" s="97"/>
      <c r="Y15" s="94" t="s">
        <v>17</v>
      </c>
      <c r="Z15" s="127" t="s">
        <v>13</v>
      </c>
      <c r="AA15" s="128"/>
      <c r="AB15" s="122" t="s">
        <v>19</v>
      </c>
      <c r="AC15" s="114" t="s">
        <v>22</v>
      </c>
      <c r="AD15" s="97"/>
      <c r="AE15" s="94" t="s">
        <v>19</v>
      </c>
      <c r="AF15" s="149" t="s">
        <v>43</v>
      </c>
      <c r="AG15" s="149"/>
    </row>
    <row r="16" spans="1:37" x14ac:dyDescent="0.3">
      <c r="A16" s="54"/>
      <c r="B16" s="2"/>
      <c r="C16" s="33"/>
      <c r="D16" s="2"/>
      <c r="E16" s="129">
        <v>12291</v>
      </c>
      <c r="F16" s="130"/>
      <c r="G16" s="131">
        <v>100</v>
      </c>
      <c r="H16" s="89"/>
      <c r="I16" s="129">
        <v>7838</v>
      </c>
      <c r="J16" s="132"/>
      <c r="K16" s="133">
        <v>0.48</v>
      </c>
      <c r="L16" s="134"/>
      <c r="M16" s="135" t="s">
        <v>30</v>
      </c>
      <c r="N16" s="54"/>
      <c r="O16" s="54">
        <f>O17*0.2</f>
        <v>10</v>
      </c>
      <c r="P16" s="54" t="s">
        <v>55</v>
      </c>
      <c r="Q16" s="114"/>
      <c r="R16" s="97"/>
      <c r="S16" s="97">
        <v>2</v>
      </c>
      <c r="T16" s="127"/>
      <c r="U16" s="128"/>
      <c r="V16" s="128">
        <v>2</v>
      </c>
      <c r="W16" s="114"/>
      <c r="X16" s="97"/>
      <c r="Y16" s="97">
        <v>4</v>
      </c>
      <c r="Z16" s="127"/>
      <c r="AA16" s="128"/>
      <c r="AB16" s="128">
        <v>6</v>
      </c>
      <c r="AC16" s="114"/>
      <c r="AD16" s="97"/>
      <c r="AE16" s="97">
        <v>8</v>
      </c>
      <c r="AF16" s="54"/>
      <c r="AG16" s="54"/>
    </row>
    <row r="17" spans="1:33" x14ac:dyDescent="0.3">
      <c r="A17" s="21"/>
      <c r="B17" s="21"/>
      <c r="C17" s="34"/>
      <c r="D17" s="20"/>
      <c r="E17" s="35" t="s">
        <v>38</v>
      </c>
      <c r="F17" s="136"/>
      <c r="G17" s="36" t="s">
        <v>40</v>
      </c>
      <c r="H17" s="137"/>
      <c r="I17" s="59"/>
      <c r="J17" s="21"/>
      <c r="K17" s="36" t="s">
        <v>50</v>
      </c>
      <c r="L17" s="21"/>
      <c r="M17" s="21"/>
      <c r="N17" s="20"/>
      <c r="O17" s="20">
        <v>50</v>
      </c>
      <c r="P17" s="20" t="s">
        <v>9</v>
      </c>
      <c r="Q17" s="138" t="s">
        <v>18</v>
      </c>
      <c r="R17" s="139" t="s">
        <v>23</v>
      </c>
      <c r="S17" s="137" t="s">
        <v>31</v>
      </c>
      <c r="T17" s="138" t="s">
        <v>10</v>
      </c>
      <c r="U17" s="139" t="s">
        <v>23</v>
      </c>
      <c r="V17" s="140" t="s">
        <v>31</v>
      </c>
      <c r="W17" s="138" t="s">
        <v>11</v>
      </c>
      <c r="X17" s="139" t="s">
        <v>23</v>
      </c>
      <c r="Y17" s="137" t="s">
        <v>31</v>
      </c>
      <c r="Z17" s="138" t="s">
        <v>11</v>
      </c>
      <c r="AA17" s="139" t="s">
        <v>23</v>
      </c>
      <c r="AB17" s="140" t="s">
        <v>31</v>
      </c>
      <c r="AC17" s="138" t="s">
        <v>11</v>
      </c>
      <c r="AD17" s="139" t="s">
        <v>23</v>
      </c>
      <c r="AE17" s="137" t="s">
        <v>31</v>
      </c>
      <c r="AF17" s="20"/>
      <c r="AG17" s="20"/>
    </row>
    <row r="18" spans="1:33" x14ac:dyDescent="0.3">
      <c r="A18" s="29"/>
      <c r="B18" s="29"/>
      <c r="C18" s="32"/>
      <c r="D18" s="29"/>
      <c r="E18" s="3"/>
      <c r="F18" s="3"/>
      <c r="G18" s="4"/>
      <c r="H18" s="4"/>
      <c r="I18" s="5"/>
      <c r="J18" s="5"/>
      <c r="K18" s="5"/>
      <c r="L18" s="5"/>
      <c r="M18" s="6"/>
      <c r="N18" s="2"/>
      <c r="O18" s="7"/>
      <c r="P18" s="7"/>
      <c r="Q18" s="8"/>
      <c r="R18" s="9"/>
      <c r="S18" s="2"/>
      <c r="T18" s="10"/>
      <c r="U18" s="11"/>
      <c r="V18" s="12"/>
      <c r="W18" s="8"/>
      <c r="X18" s="9"/>
      <c r="Y18" s="2"/>
      <c r="Z18" s="8"/>
      <c r="AA18" s="9"/>
      <c r="AB18" s="12"/>
      <c r="AC18" s="8"/>
      <c r="AD18" s="9"/>
      <c r="AE18" s="2"/>
      <c r="AF18" s="7"/>
      <c r="AG18" s="7"/>
    </row>
    <row r="19" spans="1:33" x14ac:dyDescent="0.3">
      <c r="A19" s="54"/>
      <c r="B19" s="2" t="s">
        <v>69</v>
      </c>
      <c r="C19" s="57" t="s">
        <v>54</v>
      </c>
      <c r="D19" s="2"/>
      <c r="E19" s="71">
        <v>4950</v>
      </c>
      <c r="F19" s="19"/>
      <c r="G19" s="30">
        <f t="shared" ref="G19:G28" si="0">($G$16*E19)/$E$16</f>
        <v>40.273370759092018</v>
      </c>
      <c r="H19" s="30"/>
      <c r="I19" s="31">
        <f>$I$16*G19/100</f>
        <v>3156.6268000976324</v>
      </c>
      <c r="J19" s="19"/>
      <c r="K19" s="19">
        <f t="shared" ref="K19:K28" si="1">I19*$K$16</f>
        <v>1515.1808640468635</v>
      </c>
      <c r="L19" s="19"/>
      <c r="M19" s="58">
        <v>0.15</v>
      </c>
      <c r="N19" s="19">
        <f t="shared" ref="N19:N28" si="2">K19*M19</f>
        <v>227.27712960702951</v>
      </c>
      <c r="O19" s="16">
        <f t="shared" ref="O19:O28" si="3">N19*$O$16</f>
        <v>2272.7712960702952</v>
      </c>
      <c r="P19" s="17" t="s">
        <v>2</v>
      </c>
      <c r="Q19" s="14">
        <v>4</v>
      </c>
      <c r="R19" s="18">
        <v>0</v>
      </c>
      <c r="S19" s="19">
        <f>(Q19+R19)*11*2*$S$16</f>
        <v>176</v>
      </c>
      <c r="T19" s="14">
        <v>12</v>
      </c>
      <c r="U19" s="18">
        <v>2</v>
      </c>
      <c r="V19" s="15">
        <f>(T19+U19)*22*2*$V$16</f>
        <v>1232</v>
      </c>
      <c r="W19" s="14">
        <v>0</v>
      </c>
      <c r="X19" s="18">
        <v>1</v>
      </c>
      <c r="Y19" s="19">
        <f>(W19+X19)*50*1*$Y$16</f>
        <v>200</v>
      </c>
      <c r="Z19" s="14">
        <v>6</v>
      </c>
      <c r="AA19" s="18">
        <v>0</v>
      </c>
      <c r="AB19" s="15">
        <f>(Z19+AA19)*75*0.5*$AB$16</f>
        <v>1350</v>
      </c>
      <c r="AC19" s="14">
        <v>2</v>
      </c>
      <c r="AD19" s="18">
        <v>0</v>
      </c>
      <c r="AE19" s="19">
        <f>(AC19+AD19)*150*0.25*$AE$16</f>
        <v>600</v>
      </c>
      <c r="AF19" s="16">
        <f t="shared" ref="AF19:AF28" si="4">S19+V19+Y19+AB19+AE19</f>
        <v>3558</v>
      </c>
      <c r="AG19" s="17" t="s">
        <v>2</v>
      </c>
    </row>
    <row r="20" spans="1:33" x14ac:dyDescent="0.3">
      <c r="A20" s="54"/>
      <c r="B20" s="2" t="s">
        <v>306</v>
      </c>
      <c r="C20" s="57" t="s">
        <v>54</v>
      </c>
      <c r="D20" s="2"/>
      <c r="E20" s="71">
        <v>902</v>
      </c>
      <c r="F20" s="19"/>
      <c r="G20" s="30">
        <f t="shared" si="0"/>
        <v>7.338703116101212</v>
      </c>
      <c r="H20" s="30"/>
      <c r="I20" s="31">
        <f t="shared" ref="I20:I27" si="5">$I$16*G20/100</f>
        <v>575.20755024001301</v>
      </c>
      <c r="J20" s="19"/>
      <c r="K20" s="19">
        <f t="shared" ref="K20:K25" si="6">I20*$K$16</f>
        <v>276.09962411520621</v>
      </c>
      <c r="L20" s="19"/>
      <c r="M20" s="58">
        <v>0.05</v>
      </c>
      <c r="N20" s="19">
        <f t="shared" ref="N20:N25" si="7">K20*M20</f>
        <v>13.804981205760312</v>
      </c>
      <c r="O20" s="16">
        <f t="shared" ref="O20:O25" si="8">N20*$O$16</f>
        <v>138.04981205760311</v>
      </c>
      <c r="P20" s="17" t="s">
        <v>2</v>
      </c>
      <c r="Q20" s="14">
        <v>0</v>
      </c>
      <c r="R20" s="18">
        <v>0</v>
      </c>
      <c r="S20" s="19">
        <f t="shared" ref="S20:S25" si="9">(Q20+R20)*11*2*$S$16</f>
        <v>0</v>
      </c>
      <c r="T20" s="14">
        <v>4</v>
      </c>
      <c r="U20" s="18">
        <v>0</v>
      </c>
      <c r="V20" s="15">
        <f t="shared" ref="V20:V25" si="10">(T20+U20)*22*2*$V$16</f>
        <v>352</v>
      </c>
      <c r="W20" s="14">
        <v>0</v>
      </c>
      <c r="X20" s="18">
        <v>0</v>
      </c>
      <c r="Y20" s="19">
        <f t="shared" ref="Y20:Y25" si="11">(W20+X20)*50*1*$Y$16</f>
        <v>0</v>
      </c>
      <c r="Z20" s="14">
        <v>0</v>
      </c>
      <c r="AA20" s="18">
        <v>0</v>
      </c>
      <c r="AB20" s="15">
        <f t="shared" ref="AB20:AB25" si="12">(Z20+AA20)*75*0.5*$AB$16</f>
        <v>0</v>
      </c>
      <c r="AC20" s="14">
        <v>0</v>
      </c>
      <c r="AD20" s="18">
        <v>0</v>
      </c>
      <c r="AE20" s="19">
        <f t="shared" ref="AE20:AE25" si="13">(AC20+AD20)*150*0.25*$AE$16</f>
        <v>0</v>
      </c>
      <c r="AF20" s="16">
        <f t="shared" ref="AF20:AF25" si="14">S20+V20+Y20+AB20+AE20</f>
        <v>352</v>
      </c>
      <c r="AG20" s="17" t="s">
        <v>2</v>
      </c>
    </row>
    <row r="21" spans="1:33" x14ac:dyDescent="0.3">
      <c r="A21" s="54"/>
      <c r="B21" s="2" t="s">
        <v>188</v>
      </c>
      <c r="C21" s="57" t="s">
        <v>54</v>
      </c>
      <c r="D21" s="2"/>
      <c r="E21" s="71">
        <v>966</v>
      </c>
      <c r="F21" s="19"/>
      <c r="G21" s="30">
        <f t="shared" si="0"/>
        <v>7.8594093238955329</v>
      </c>
      <c r="H21" s="30"/>
      <c r="I21" s="31">
        <f t="shared" si="5"/>
        <v>616.02050280693186</v>
      </c>
      <c r="J21" s="19"/>
      <c r="K21" s="19">
        <f t="shared" si="6"/>
        <v>295.68984134732727</v>
      </c>
      <c r="L21" s="19"/>
      <c r="M21" s="58">
        <v>0.05</v>
      </c>
      <c r="N21" s="19">
        <f t="shared" si="7"/>
        <v>14.784492067366365</v>
      </c>
      <c r="O21" s="16">
        <f t="shared" si="8"/>
        <v>147.84492067366364</v>
      </c>
      <c r="P21" s="17" t="s">
        <v>2</v>
      </c>
      <c r="Q21" s="14">
        <v>0</v>
      </c>
      <c r="R21" s="18">
        <v>0</v>
      </c>
      <c r="S21" s="19">
        <f t="shared" si="9"/>
        <v>0</v>
      </c>
      <c r="T21" s="14">
        <v>6</v>
      </c>
      <c r="U21" s="18">
        <v>0</v>
      </c>
      <c r="V21" s="15">
        <f t="shared" si="10"/>
        <v>528</v>
      </c>
      <c r="W21" s="14">
        <v>0</v>
      </c>
      <c r="X21" s="18">
        <v>0</v>
      </c>
      <c r="Y21" s="19">
        <f t="shared" si="11"/>
        <v>0</v>
      </c>
      <c r="Z21" s="14">
        <v>0</v>
      </c>
      <c r="AA21" s="18">
        <v>0</v>
      </c>
      <c r="AB21" s="15">
        <f t="shared" si="12"/>
        <v>0</v>
      </c>
      <c r="AC21" s="14">
        <v>0</v>
      </c>
      <c r="AD21" s="18">
        <v>0</v>
      </c>
      <c r="AE21" s="19">
        <f t="shared" si="13"/>
        <v>0</v>
      </c>
      <c r="AF21" s="16">
        <f t="shared" si="14"/>
        <v>528</v>
      </c>
      <c r="AG21" s="17" t="s">
        <v>2</v>
      </c>
    </row>
    <row r="22" spans="1:33" x14ac:dyDescent="0.3">
      <c r="A22" s="54"/>
      <c r="B22" s="2" t="s">
        <v>189</v>
      </c>
      <c r="C22" s="57" t="s">
        <v>54</v>
      </c>
      <c r="D22" s="2"/>
      <c r="E22" s="71">
        <v>1090</v>
      </c>
      <c r="F22" s="19"/>
      <c r="G22" s="30">
        <f t="shared" si="0"/>
        <v>8.8682776014970308</v>
      </c>
      <c r="H22" s="30"/>
      <c r="I22" s="31">
        <f t="shared" si="5"/>
        <v>695.09559840533723</v>
      </c>
      <c r="J22" s="19"/>
      <c r="K22" s="19">
        <f t="shared" si="6"/>
        <v>333.64588723456188</v>
      </c>
      <c r="L22" s="19"/>
      <c r="M22" s="58">
        <v>0.05</v>
      </c>
      <c r="N22" s="19">
        <f t="shared" si="7"/>
        <v>16.682294361728093</v>
      </c>
      <c r="O22" s="16">
        <f t="shared" si="8"/>
        <v>166.82294361728094</v>
      </c>
      <c r="P22" s="17" t="s">
        <v>2</v>
      </c>
      <c r="Q22" s="14">
        <v>0</v>
      </c>
      <c r="R22" s="18">
        <v>0</v>
      </c>
      <c r="S22" s="19">
        <f t="shared" si="9"/>
        <v>0</v>
      </c>
      <c r="T22" s="14">
        <v>3</v>
      </c>
      <c r="U22" s="18">
        <v>0</v>
      </c>
      <c r="V22" s="15">
        <f t="shared" si="10"/>
        <v>264</v>
      </c>
      <c r="W22" s="14">
        <v>0</v>
      </c>
      <c r="X22" s="18">
        <v>0</v>
      </c>
      <c r="Y22" s="19">
        <f t="shared" si="11"/>
        <v>0</v>
      </c>
      <c r="Z22" s="14">
        <v>0</v>
      </c>
      <c r="AA22" s="18">
        <v>0</v>
      </c>
      <c r="AB22" s="15">
        <f t="shared" si="12"/>
        <v>0</v>
      </c>
      <c r="AC22" s="14">
        <v>0</v>
      </c>
      <c r="AD22" s="18">
        <v>0</v>
      </c>
      <c r="AE22" s="19">
        <f t="shared" si="13"/>
        <v>0</v>
      </c>
      <c r="AF22" s="16">
        <f t="shared" si="14"/>
        <v>264</v>
      </c>
      <c r="AG22" s="17" t="s">
        <v>2</v>
      </c>
    </row>
    <row r="23" spans="1:33" x14ac:dyDescent="0.3">
      <c r="A23" s="54"/>
      <c r="B23" s="2" t="s">
        <v>190</v>
      </c>
      <c r="C23" s="57" t="s">
        <v>54</v>
      </c>
      <c r="D23" s="2"/>
      <c r="E23" s="71">
        <v>636</v>
      </c>
      <c r="F23" s="19"/>
      <c r="G23" s="30">
        <f t="shared" si="0"/>
        <v>5.1745179399560657</v>
      </c>
      <c r="H23" s="30"/>
      <c r="I23" s="31">
        <f t="shared" si="5"/>
        <v>405.57871613375647</v>
      </c>
      <c r="J23" s="19"/>
      <c r="K23" s="19">
        <f t="shared" si="6"/>
        <v>194.67778374420311</v>
      </c>
      <c r="L23" s="19"/>
      <c r="M23" s="58">
        <v>0.05</v>
      </c>
      <c r="N23" s="19">
        <f t="shared" si="7"/>
        <v>9.7338891872101563</v>
      </c>
      <c r="O23" s="16">
        <f t="shared" si="8"/>
        <v>97.338891872101556</v>
      </c>
      <c r="P23" s="17" t="s">
        <v>2</v>
      </c>
      <c r="Q23" s="14">
        <v>0</v>
      </c>
      <c r="R23" s="18">
        <v>0</v>
      </c>
      <c r="S23" s="19">
        <f t="shared" si="9"/>
        <v>0</v>
      </c>
      <c r="T23" s="14">
        <v>6</v>
      </c>
      <c r="U23" s="18">
        <v>0</v>
      </c>
      <c r="V23" s="15">
        <f t="shared" si="10"/>
        <v>528</v>
      </c>
      <c r="W23" s="14">
        <v>0</v>
      </c>
      <c r="X23" s="18">
        <v>0</v>
      </c>
      <c r="Y23" s="19">
        <f t="shared" si="11"/>
        <v>0</v>
      </c>
      <c r="Z23" s="14">
        <v>0</v>
      </c>
      <c r="AA23" s="18">
        <v>0</v>
      </c>
      <c r="AB23" s="15">
        <f t="shared" si="12"/>
        <v>0</v>
      </c>
      <c r="AC23" s="14">
        <v>0</v>
      </c>
      <c r="AD23" s="18">
        <v>0</v>
      </c>
      <c r="AE23" s="19">
        <f t="shared" si="13"/>
        <v>0</v>
      </c>
      <c r="AF23" s="16">
        <f t="shared" si="14"/>
        <v>528</v>
      </c>
      <c r="AG23" s="17" t="s">
        <v>2</v>
      </c>
    </row>
    <row r="24" spans="1:33" x14ac:dyDescent="0.3">
      <c r="A24" s="54"/>
      <c r="B24" s="2" t="s">
        <v>191</v>
      </c>
      <c r="C24" s="57" t="s">
        <v>54</v>
      </c>
      <c r="D24" s="2"/>
      <c r="E24" s="71">
        <v>110</v>
      </c>
      <c r="F24" s="19"/>
      <c r="G24" s="30">
        <f t="shared" si="0"/>
        <v>0.89496379464648934</v>
      </c>
      <c r="H24" s="30"/>
      <c r="I24" s="31">
        <f t="shared" si="5"/>
        <v>70.147262224391838</v>
      </c>
      <c r="J24" s="19"/>
      <c r="K24" s="19">
        <f t="shared" si="6"/>
        <v>33.67068586770808</v>
      </c>
      <c r="L24" s="19"/>
      <c r="M24" s="58">
        <v>0.05</v>
      </c>
      <c r="N24" s="19">
        <f t="shared" si="7"/>
        <v>1.6835342933854041</v>
      </c>
      <c r="O24" s="16">
        <f t="shared" si="8"/>
        <v>16.83534293385404</v>
      </c>
      <c r="P24" s="17" t="s">
        <v>2</v>
      </c>
      <c r="Q24" s="14">
        <v>0</v>
      </c>
      <c r="R24" s="18">
        <v>0</v>
      </c>
      <c r="S24" s="19">
        <f t="shared" si="9"/>
        <v>0</v>
      </c>
      <c r="T24" s="14">
        <v>0</v>
      </c>
      <c r="U24" s="18">
        <v>0</v>
      </c>
      <c r="V24" s="15">
        <f t="shared" si="10"/>
        <v>0</v>
      </c>
      <c r="W24" s="14">
        <v>0</v>
      </c>
      <c r="X24" s="18">
        <v>0</v>
      </c>
      <c r="Y24" s="19">
        <f t="shared" si="11"/>
        <v>0</v>
      </c>
      <c r="Z24" s="14">
        <v>0</v>
      </c>
      <c r="AA24" s="18">
        <v>0</v>
      </c>
      <c r="AB24" s="15">
        <f t="shared" si="12"/>
        <v>0</v>
      </c>
      <c r="AC24" s="14">
        <v>0</v>
      </c>
      <c r="AD24" s="18">
        <v>0</v>
      </c>
      <c r="AE24" s="19">
        <f t="shared" si="13"/>
        <v>0</v>
      </c>
      <c r="AF24" s="16">
        <f t="shared" si="14"/>
        <v>0</v>
      </c>
      <c r="AG24" s="17" t="s">
        <v>2</v>
      </c>
    </row>
    <row r="25" spans="1:33" x14ac:dyDescent="0.3">
      <c r="A25" s="54"/>
      <c r="B25" s="2" t="s">
        <v>192</v>
      </c>
      <c r="C25" s="57" t="s">
        <v>54</v>
      </c>
      <c r="D25" s="2"/>
      <c r="E25" s="71">
        <v>882</v>
      </c>
      <c r="F25" s="19"/>
      <c r="G25" s="30">
        <f t="shared" si="0"/>
        <v>7.1759824261654872</v>
      </c>
      <c r="H25" s="30"/>
      <c r="I25" s="31">
        <f t="shared" si="5"/>
        <v>562.45350256285087</v>
      </c>
      <c r="J25" s="19"/>
      <c r="K25" s="19">
        <f t="shared" si="6"/>
        <v>269.9776812301684</v>
      </c>
      <c r="L25" s="19"/>
      <c r="M25" s="58">
        <v>0.05</v>
      </c>
      <c r="N25" s="19">
        <f t="shared" si="7"/>
        <v>13.49888406150842</v>
      </c>
      <c r="O25" s="16">
        <f t="shared" si="8"/>
        <v>134.9888406150842</v>
      </c>
      <c r="P25" s="17" t="s">
        <v>2</v>
      </c>
      <c r="Q25" s="14">
        <v>0</v>
      </c>
      <c r="R25" s="18">
        <v>0</v>
      </c>
      <c r="S25" s="19">
        <f t="shared" si="9"/>
        <v>0</v>
      </c>
      <c r="T25" s="14">
        <v>0</v>
      </c>
      <c r="U25" s="18">
        <v>0</v>
      </c>
      <c r="V25" s="15">
        <f t="shared" si="10"/>
        <v>0</v>
      </c>
      <c r="W25" s="14">
        <v>0</v>
      </c>
      <c r="X25" s="18">
        <v>0</v>
      </c>
      <c r="Y25" s="19">
        <f t="shared" si="11"/>
        <v>0</v>
      </c>
      <c r="Z25" s="14">
        <v>0</v>
      </c>
      <c r="AA25" s="18">
        <v>0</v>
      </c>
      <c r="AB25" s="15">
        <f t="shared" si="12"/>
        <v>0</v>
      </c>
      <c r="AC25" s="14">
        <v>0</v>
      </c>
      <c r="AD25" s="18">
        <v>0</v>
      </c>
      <c r="AE25" s="19">
        <f t="shared" si="13"/>
        <v>0</v>
      </c>
      <c r="AF25" s="16">
        <f t="shared" si="14"/>
        <v>0</v>
      </c>
      <c r="AG25" s="17" t="s">
        <v>2</v>
      </c>
    </row>
    <row r="26" spans="1:33" x14ac:dyDescent="0.3">
      <c r="A26" s="54"/>
      <c r="B26" s="2" t="s">
        <v>193</v>
      </c>
      <c r="C26" s="57" t="s">
        <v>54</v>
      </c>
      <c r="D26" s="2"/>
      <c r="E26" s="71">
        <v>506</v>
      </c>
      <c r="F26" s="19"/>
      <c r="G26" s="30">
        <f t="shared" si="0"/>
        <v>4.1168334553738504</v>
      </c>
      <c r="H26" s="30"/>
      <c r="I26" s="31">
        <f t="shared" si="5"/>
        <v>322.67740623220237</v>
      </c>
      <c r="J26" s="19"/>
      <c r="K26" s="19">
        <f t="shared" si="1"/>
        <v>154.88515499145714</v>
      </c>
      <c r="L26" s="19"/>
      <c r="M26" s="58">
        <v>0.05</v>
      </c>
      <c r="N26" s="19">
        <f t="shared" si="2"/>
        <v>7.7442577495728573</v>
      </c>
      <c r="O26" s="16">
        <f t="shared" si="3"/>
        <v>77.442577495728571</v>
      </c>
      <c r="P26" s="17" t="s">
        <v>2</v>
      </c>
      <c r="Q26" s="14">
        <v>0</v>
      </c>
      <c r="R26" s="18">
        <v>0</v>
      </c>
      <c r="S26" s="19">
        <f t="shared" ref="S26:S28" si="15">(Q26+R26)*11*2*$S$16</f>
        <v>0</v>
      </c>
      <c r="T26" s="14">
        <v>4</v>
      </c>
      <c r="U26" s="18">
        <v>0</v>
      </c>
      <c r="V26" s="15">
        <f t="shared" ref="V26:V28" si="16">(T26+U26)*22*2*$V$16</f>
        <v>352</v>
      </c>
      <c r="W26" s="14">
        <v>0</v>
      </c>
      <c r="X26" s="18">
        <v>0</v>
      </c>
      <c r="Y26" s="19">
        <f t="shared" ref="Y26:Y28" si="17">(W26+X26)*50*1*$Y$16</f>
        <v>0</v>
      </c>
      <c r="Z26" s="14">
        <v>0</v>
      </c>
      <c r="AA26" s="18">
        <v>0</v>
      </c>
      <c r="AB26" s="15">
        <f t="shared" ref="AB26:AB28" si="18">(Z26+AA26)*75*0.5*$AB$16</f>
        <v>0</v>
      </c>
      <c r="AC26" s="14">
        <v>0</v>
      </c>
      <c r="AD26" s="18">
        <v>0</v>
      </c>
      <c r="AE26" s="19">
        <f t="shared" ref="AE26:AE28" si="19">(AC26+AD26)*150*0.25*$AE$16</f>
        <v>0</v>
      </c>
      <c r="AF26" s="16">
        <f t="shared" si="4"/>
        <v>352</v>
      </c>
      <c r="AG26" s="17" t="s">
        <v>2</v>
      </c>
    </row>
    <row r="27" spans="1:33" x14ac:dyDescent="0.3">
      <c r="A27" s="54"/>
      <c r="B27" s="2" t="s">
        <v>194</v>
      </c>
      <c r="C27" s="57" t="s">
        <v>54</v>
      </c>
      <c r="D27" s="2"/>
      <c r="E27" s="71">
        <v>609</v>
      </c>
      <c r="F27" s="19"/>
      <c r="G27" s="30">
        <f t="shared" si="0"/>
        <v>4.9548450085428364</v>
      </c>
      <c r="H27" s="30"/>
      <c r="I27" s="31">
        <f t="shared" si="5"/>
        <v>388.36075176958752</v>
      </c>
      <c r="J27" s="19"/>
      <c r="K27" s="19">
        <f t="shared" si="1"/>
        <v>186.413160849402</v>
      </c>
      <c r="L27" s="19"/>
      <c r="M27" s="58">
        <v>0.05</v>
      </c>
      <c r="N27" s="19">
        <f t="shared" si="2"/>
        <v>9.3206580424701002</v>
      </c>
      <c r="O27" s="16">
        <f t="shared" si="3"/>
        <v>93.206580424701002</v>
      </c>
      <c r="P27" s="17" t="s">
        <v>2</v>
      </c>
      <c r="Q27" s="14">
        <v>0</v>
      </c>
      <c r="R27" s="18">
        <v>0</v>
      </c>
      <c r="S27" s="19">
        <f t="shared" si="15"/>
        <v>0</v>
      </c>
      <c r="T27" s="14">
        <v>1</v>
      </c>
      <c r="U27" s="18">
        <v>0</v>
      </c>
      <c r="V27" s="15">
        <f t="shared" si="16"/>
        <v>88</v>
      </c>
      <c r="W27" s="14">
        <v>2</v>
      </c>
      <c r="X27" s="18">
        <v>0</v>
      </c>
      <c r="Y27" s="19">
        <f t="shared" si="17"/>
        <v>400</v>
      </c>
      <c r="Z27" s="14">
        <v>0</v>
      </c>
      <c r="AA27" s="18">
        <v>0</v>
      </c>
      <c r="AB27" s="15">
        <f t="shared" si="18"/>
        <v>0</v>
      </c>
      <c r="AC27" s="14">
        <v>0</v>
      </c>
      <c r="AD27" s="18">
        <v>0</v>
      </c>
      <c r="AE27" s="19">
        <f t="shared" si="19"/>
        <v>0</v>
      </c>
      <c r="AF27" s="16">
        <f t="shared" si="4"/>
        <v>488</v>
      </c>
      <c r="AG27" s="17" t="s">
        <v>2</v>
      </c>
    </row>
    <row r="28" spans="1:33" x14ac:dyDescent="0.3">
      <c r="A28" s="54"/>
      <c r="B28" s="2" t="s">
        <v>195</v>
      </c>
      <c r="C28" s="57" t="s">
        <v>54</v>
      </c>
      <c r="D28" s="2"/>
      <c r="E28" s="71">
        <v>1640</v>
      </c>
      <c r="F28" s="19"/>
      <c r="G28" s="30">
        <f t="shared" si="0"/>
        <v>13.343096574729477</v>
      </c>
      <c r="H28" s="30"/>
      <c r="I28" s="31">
        <f t="shared" ref="I28" si="20">$I$16*G28/100</f>
        <v>1045.8319095272964</v>
      </c>
      <c r="J28" s="19"/>
      <c r="K28" s="19">
        <f t="shared" si="1"/>
        <v>501.99931657310225</v>
      </c>
      <c r="L28" s="19"/>
      <c r="M28" s="58">
        <v>0.1</v>
      </c>
      <c r="N28" s="19">
        <f t="shared" si="2"/>
        <v>50.199931657310231</v>
      </c>
      <c r="O28" s="16">
        <f t="shared" si="3"/>
        <v>501.99931657310231</v>
      </c>
      <c r="P28" s="17" t="s">
        <v>2</v>
      </c>
      <c r="Q28" s="14">
        <v>0</v>
      </c>
      <c r="R28" s="18">
        <v>0</v>
      </c>
      <c r="S28" s="19">
        <f t="shared" si="15"/>
        <v>0</v>
      </c>
      <c r="T28" s="14">
        <v>6</v>
      </c>
      <c r="U28" s="18">
        <v>0</v>
      </c>
      <c r="V28" s="15">
        <f t="shared" si="16"/>
        <v>528</v>
      </c>
      <c r="W28" s="14">
        <v>2</v>
      </c>
      <c r="X28" s="18">
        <v>0</v>
      </c>
      <c r="Y28" s="19">
        <f t="shared" si="17"/>
        <v>400</v>
      </c>
      <c r="Z28" s="14">
        <v>0</v>
      </c>
      <c r="AA28" s="18">
        <v>0</v>
      </c>
      <c r="AB28" s="15">
        <f t="shared" si="18"/>
        <v>0</v>
      </c>
      <c r="AC28" s="14">
        <v>0</v>
      </c>
      <c r="AD28" s="18">
        <v>0</v>
      </c>
      <c r="AE28" s="19">
        <f t="shared" si="19"/>
        <v>0</v>
      </c>
      <c r="AF28" s="16">
        <f t="shared" si="4"/>
        <v>928</v>
      </c>
      <c r="AG28" s="17" t="s">
        <v>2</v>
      </c>
    </row>
    <row r="29" spans="1:33" x14ac:dyDescent="0.3">
      <c r="A29" s="21"/>
      <c r="B29" s="21"/>
      <c r="C29" s="34"/>
      <c r="D29" s="20"/>
      <c r="E29" s="21"/>
      <c r="F29" s="21"/>
      <c r="G29" s="22"/>
      <c r="H29" s="22"/>
      <c r="I29" s="21"/>
      <c r="J29" s="21"/>
      <c r="K29" s="21"/>
      <c r="L29" s="21"/>
      <c r="M29" s="23"/>
      <c r="N29" s="21"/>
      <c r="O29" s="24"/>
      <c r="P29" s="25"/>
      <c r="Q29" s="26"/>
      <c r="R29" s="27"/>
      <c r="S29" s="21"/>
      <c r="T29" s="26"/>
      <c r="U29" s="27"/>
      <c r="V29" s="28"/>
      <c r="W29" s="26"/>
      <c r="X29" s="27"/>
      <c r="Y29" s="21"/>
      <c r="Z29" s="26"/>
      <c r="AA29" s="27"/>
      <c r="AB29" s="28"/>
      <c r="AC29" s="26"/>
      <c r="AD29" s="27"/>
      <c r="AE29" s="21"/>
      <c r="AF29" s="24"/>
      <c r="AG29" s="25"/>
    </row>
    <row r="30" spans="1:33" x14ac:dyDescent="0.3">
      <c r="A30" s="54"/>
      <c r="B30" s="2"/>
      <c r="C30" s="33"/>
      <c r="D30" s="2"/>
      <c r="E30" s="5"/>
      <c r="F30" s="5"/>
      <c r="G30" s="46"/>
      <c r="H30" s="46"/>
      <c r="I30" s="5"/>
      <c r="J30" s="5"/>
      <c r="K30" s="5"/>
      <c r="L30" s="5"/>
      <c r="M30" s="6"/>
      <c r="N30" s="5"/>
      <c r="O30" s="5"/>
      <c r="P30" s="2"/>
      <c r="Q30" s="48"/>
      <c r="R30" s="49"/>
      <c r="S30" s="5"/>
      <c r="T30" s="48"/>
      <c r="U30" s="49"/>
      <c r="V30" s="50"/>
      <c r="W30" s="48"/>
      <c r="X30" s="49"/>
      <c r="Y30" s="5"/>
      <c r="Z30" s="48"/>
      <c r="AA30" s="49"/>
      <c r="AB30" s="50"/>
      <c r="AC30" s="48"/>
      <c r="AD30" s="49"/>
      <c r="AE30" s="5"/>
      <c r="AF30" s="47"/>
      <c r="AG30" s="7"/>
    </row>
    <row r="31" spans="1:33" s="45" customFormat="1" ht="18" x14ac:dyDescent="0.35">
      <c r="A31" s="55"/>
      <c r="B31" s="2"/>
      <c r="C31" s="33"/>
      <c r="D31" s="2"/>
      <c r="E31" s="150">
        <f>SUM(E19:E28)</f>
        <v>12291</v>
      </c>
      <c r="F31" s="150"/>
      <c r="G31" s="150">
        <f>SUM(G19:G28)</f>
        <v>99.999999999999986</v>
      </c>
      <c r="H31" s="150"/>
      <c r="I31" s="150">
        <f>SUM(I19:I28)</f>
        <v>7838</v>
      </c>
      <c r="J31" s="150"/>
      <c r="K31" s="150">
        <f>SUM(K19:K28)</f>
        <v>3762.24</v>
      </c>
      <c r="L31" s="150"/>
      <c r="M31" s="74">
        <f>SUM(M19:M28)/COUNT(M19:M28)</f>
        <v>6.4999999999999988E-2</v>
      </c>
      <c r="N31" s="37">
        <f>SUM(N18:N29)</f>
        <v>364.73005223334138</v>
      </c>
      <c r="O31" s="38">
        <f>SUM(O19:O28)</f>
        <v>3647.3005223334139</v>
      </c>
      <c r="P31" s="39" t="s">
        <v>2</v>
      </c>
      <c r="Q31" s="40">
        <f>SUM(Q18:Q29)</f>
        <v>4</v>
      </c>
      <c r="R31" s="41">
        <f>SUM(R18:R29)</f>
        <v>0</v>
      </c>
      <c r="S31" s="42"/>
      <c r="T31" s="40">
        <f>SUM(T18:T29)</f>
        <v>42</v>
      </c>
      <c r="U31" s="41">
        <f>SUM(U18:U29)</f>
        <v>2</v>
      </c>
      <c r="V31" s="43"/>
      <c r="W31" s="40">
        <f>SUM(W18:W29)</f>
        <v>4</v>
      </c>
      <c r="X31" s="41">
        <f>SUM(X18:X29)</f>
        <v>1</v>
      </c>
      <c r="Y31" s="42"/>
      <c r="Z31" s="40">
        <f>SUM(Z18:Z29)</f>
        <v>6</v>
      </c>
      <c r="AA31" s="41">
        <f>SUM(AA18:AA29)</f>
        <v>0</v>
      </c>
      <c r="AB31" s="43"/>
      <c r="AC31" s="40">
        <f>SUM(AC18:AC29)</f>
        <v>2</v>
      </c>
      <c r="AD31" s="41">
        <f>SUM(AD18:AD29)</f>
        <v>0</v>
      </c>
      <c r="AE31" s="42"/>
      <c r="AF31" s="38">
        <f>SUM(AF19:AF28)</f>
        <v>6998</v>
      </c>
      <c r="AG31" s="44" t="s">
        <v>2</v>
      </c>
    </row>
    <row r="32" spans="1:33" s="45" customFormat="1" ht="14.4" customHeight="1" x14ac:dyDescent="0.35">
      <c r="A32" s="55"/>
      <c r="B32" s="2"/>
      <c r="C32" s="33"/>
      <c r="D32" s="2"/>
      <c r="E32" s="98"/>
      <c r="F32" s="51"/>
      <c r="G32" s="52"/>
      <c r="H32" s="52"/>
      <c r="I32" s="98"/>
      <c r="J32" s="98"/>
      <c r="K32" s="98"/>
      <c r="L32" s="98"/>
      <c r="M32" s="37"/>
      <c r="N32" s="37"/>
      <c r="O32" s="72"/>
      <c r="P32" s="55"/>
      <c r="Q32" s="40"/>
      <c r="R32" s="41"/>
      <c r="S32" s="42"/>
      <c r="T32" s="40"/>
      <c r="U32" s="41"/>
      <c r="V32" s="43"/>
      <c r="W32" s="40"/>
      <c r="X32" s="41"/>
      <c r="Y32" s="42"/>
      <c r="Z32" s="40"/>
      <c r="AA32" s="41"/>
      <c r="AB32" s="43"/>
      <c r="AC32" s="40"/>
      <c r="AD32" s="41"/>
      <c r="AE32" s="42"/>
      <c r="AF32" s="38"/>
      <c r="AG32" s="44"/>
    </row>
    <row r="33" spans="2:33" x14ac:dyDescent="0.3">
      <c r="I33" s="60"/>
      <c r="J33" s="60"/>
      <c r="K33" s="60"/>
      <c r="L33" s="60"/>
      <c r="M33" s="60"/>
    </row>
    <row r="34" spans="2:33" ht="15.6" x14ac:dyDescent="0.3">
      <c r="B34" s="65" t="s">
        <v>14</v>
      </c>
      <c r="J34" s="60"/>
      <c r="K34" s="60"/>
      <c r="L34" s="60"/>
      <c r="M34" s="60"/>
      <c r="N34" s="61" t="s">
        <v>32</v>
      </c>
      <c r="O34" s="62" t="s">
        <v>16</v>
      </c>
      <c r="P34" s="63"/>
      <c r="Q34" s="64">
        <f>Q31</f>
        <v>4</v>
      </c>
      <c r="R34" s="64" t="s">
        <v>27</v>
      </c>
      <c r="S34" s="8"/>
      <c r="T34" s="64">
        <f>T31</f>
        <v>42</v>
      </c>
      <c r="U34" s="64" t="s">
        <v>26</v>
      </c>
      <c r="V34" s="8"/>
      <c r="W34" s="64">
        <f>W31</f>
        <v>4</v>
      </c>
      <c r="X34" s="64" t="s">
        <v>25</v>
      </c>
      <c r="Y34" s="8"/>
      <c r="Z34" s="64">
        <f>Z31</f>
        <v>6</v>
      </c>
      <c r="AA34" s="64" t="s">
        <v>28</v>
      </c>
      <c r="AB34" s="8"/>
      <c r="AC34" s="64">
        <f>AC31</f>
        <v>2</v>
      </c>
      <c r="AD34" s="64" t="s">
        <v>29</v>
      </c>
      <c r="AE34" s="99" t="s">
        <v>296</v>
      </c>
      <c r="AF34" s="100">
        <f>Q34*11+T34*22+W34*50+Z34*75+AC34*150</f>
        <v>1918</v>
      </c>
      <c r="AG34" s="61" t="s">
        <v>297</v>
      </c>
    </row>
    <row r="35" spans="2:33" ht="15.6" x14ac:dyDescent="0.3">
      <c r="C35" s="73"/>
      <c r="D35" s="73"/>
      <c r="J35" s="60"/>
      <c r="K35" s="60"/>
      <c r="L35" s="60"/>
      <c r="M35" s="60"/>
      <c r="N35" s="66" t="s">
        <v>33</v>
      </c>
      <c r="O35" s="67" t="s">
        <v>16</v>
      </c>
      <c r="P35" s="68"/>
      <c r="Q35" s="69">
        <f>R31</f>
        <v>0</v>
      </c>
      <c r="R35" s="70" t="s">
        <v>27</v>
      </c>
      <c r="S35" s="9"/>
      <c r="T35" s="69">
        <f>U31</f>
        <v>2</v>
      </c>
      <c r="U35" s="70" t="s">
        <v>26</v>
      </c>
      <c r="V35" s="9"/>
      <c r="W35" s="69">
        <f>X31</f>
        <v>1</v>
      </c>
      <c r="X35" s="70" t="s">
        <v>25</v>
      </c>
      <c r="Y35" s="9"/>
      <c r="Z35" s="69">
        <f>AA31</f>
        <v>0</v>
      </c>
      <c r="AA35" s="70" t="s">
        <v>28</v>
      </c>
      <c r="AB35" s="9"/>
      <c r="AC35" s="69">
        <f>AD31</f>
        <v>0</v>
      </c>
      <c r="AD35" s="70" t="s">
        <v>29</v>
      </c>
      <c r="AE35" s="101" t="s">
        <v>296</v>
      </c>
      <c r="AF35" s="66">
        <f>Q35*11+T35*22+W35*50+Z35*75+AC35*150</f>
        <v>94</v>
      </c>
      <c r="AG35" s="66" t="s">
        <v>297</v>
      </c>
    </row>
    <row r="36" spans="2:33" x14ac:dyDescent="0.3">
      <c r="B36" s="13" t="s">
        <v>261</v>
      </c>
    </row>
    <row r="37" spans="2:33" x14ac:dyDescent="0.3">
      <c r="B37" s="13" t="s">
        <v>262</v>
      </c>
      <c r="AD37" s="102" t="s">
        <v>298</v>
      </c>
      <c r="AE37" s="102"/>
      <c r="AF37" s="103">
        <f>AF34+AF35</f>
        <v>2012</v>
      </c>
      <c r="AG37" s="102" t="s">
        <v>297</v>
      </c>
    </row>
    <row r="39" spans="2:33" ht="18" x14ac:dyDescent="0.35">
      <c r="J39" s="76"/>
      <c r="K39" s="76"/>
      <c r="L39" s="76"/>
      <c r="M39" s="76"/>
      <c r="N39" s="77" t="s">
        <v>263</v>
      </c>
      <c r="O39" s="78">
        <f>((R31*$S$16*11*X392)+(U31*$V$16*22*2)+(X31*$Y$16*50)+(AA31*$AB$16*0.5*75)+(AD31*$AE$16*150*0.25))</f>
        <v>376</v>
      </c>
      <c r="P39" s="79" t="s">
        <v>2</v>
      </c>
    </row>
    <row r="40" spans="2:33" ht="25.8" x14ac:dyDescent="0.5">
      <c r="J40" s="76"/>
      <c r="K40" s="76"/>
      <c r="L40" s="76"/>
      <c r="M40" s="76"/>
      <c r="N40" s="80" t="s">
        <v>41</v>
      </c>
      <c r="O40" s="81">
        <f>((R31*$S$16*11*2)+(U31*$V$16*22*2)+(X31*$Y$16*50)+(AA31*$AB$16*0.5*75)+(AD31*$AE$16*150*0.25))/O31*100</f>
        <v>10.308994219084763</v>
      </c>
      <c r="P40" s="82" t="s">
        <v>264</v>
      </c>
    </row>
  </sheetData>
  <mergeCells count="11">
    <mergeCell ref="A4:AG4"/>
    <mergeCell ref="B9:F9"/>
    <mergeCell ref="A6:AG6"/>
    <mergeCell ref="E31:F31"/>
    <mergeCell ref="G31:H31"/>
    <mergeCell ref="I31:J31"/>
    <mergeCell ref="K31:L31"/>
    <mergeCell ref="O15:P15"/>
    <mergeCell ref="AF15:AG15"/>
    <mergeCell ref="O14:P14"/>
    <mergeCell ref="AF14:AG14"/>
  </mergeCells>
  <pageMargins left="0.78740157480314965" right="0.78740157480314965" top="0.39370078740157483" bottom="0.39370078740157483" header="0" footer="0"/>
  <pageSetup paperSize="8" scale="93" orientation="landscape" r:id="rId1"/>
  <headerFooter>
    <oddHeader>&amp;R&amp;"NDSFrutiger 45 Light,Standard"&amp;10Ladeinfrastrukturkonzept für den Landkreis Hildesheim und die kreisangehörigen Kommunen</oddHeader>
    <oddFooter>&amp;L&amp;"NDSFrutiger 45 Light,Standard"&amp;10Anlage 2: LISA-Tabellen&amp;R&amp;"NDSFrutiger 45 Light,Standard"&amp;10Seite &amp;"NDSFrutiger 45 Light,Fett"&amp;P&amp;"NDSFrutiger 45 Light,Standard" von&amp;"NDSFrutiger 45 Light,Fett" 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A2642-E895-4745-8938-CEEF94CE177B}">
  <dimension ref="A1:AK37"/>
  <sheetViews>
    <sheetView view="pageLayout" topLeftCell="A2" zoomScale="85" zoomScaleNormal="100" zoomScalePageLayoutView="85" workbookViewId="0">
      <selection activeCell="O38" sqref="O38"/>
    </sheetView>
  </sheetViews>
  <sheetFormatPr baseColWidth="10" defaultColWidth="11.5546875" defaultRowHeight="14.4" x14ac:dyDescent="0.3"/>
  <cols>
    <col min="1" max="1" width="3.44140625" style="13" customWidth="1"/>
    <col min="2" max="2" width="43" style="13" customWidth="1"/>
    <col min="3" max="4" width="3.44140625" style="13" customWidth="1"/>
    <col min="5" max="5" width="17.6640625" style="13" customWidth="1"/>
    <col min="6" max="6" width="3.44140625" style="13" customWidth="1"/>
    <col min="7" max="7" width="12.44140625" style="13" bestFit="1" customWidth="1"/>
    <col min="8" max="8" width="3.44140625" style="13" customWidth="1"/>
    <col min="9" max="9" width="11.5546875" style="13"/>
    <col min="10" max="10" width="3.44140625" style="13" customWidth="1"/>
    <col min="11" max="11" width="11.5546875" style="13"/>
    <col min="12" max="12" width="3.44140625" style="13" customWidth="1"/>
    <col min="13" max="13" width="22" style="13" customWidth="1"/>
    <col min="14" max="14" width="26.109375" style="13" customWidth="1"/>
    <col min="15" max="15" width="22.88671875" style="13" customWidth="1"/>
    <col min="16" max="16" width="12" style="13" customWidth="1"/>
    <col min="17" max="17" width="11.5546875" style="13"/>
    <col min="18" max="18" width="9.88671875" style="13" customWidth="1"/>
    <col min="19" max="19" width="11.6640625" style="13" bestFit="1" customWidth="1"/>
    <col min="20" max="20" width="11.5546875" style="13"/>
    <col min="21" max="21" width="10.6640625" style="13" customWidth="1"/>
    <col min="22" max="22" width="11.6640625" style="13" bestFit="1" customWidth="1"/>
    <col min="23" max="23" width="11.5546875" style="13"/>
    <col min="24" max="24" width="11.6640625" style="13" customWidth="1"/>
    <col min="25" max="25" width="11.6640625" style="13" bestFit="1" customWidth="1"/>
    <col min="26" max="26" width="11.5546875" style="13"/>
    <col min="27" max="27" width="11.109375" style="13" customWidth="1"/>
    <col min="28" max="28" width="12.33203125" style="13" bestFit="1" customWidth="1"/>
    <col min="29" max="30" width="11.5546875" style="13"/>
    <col min="31" max="31" width="12.33203125" style="13" bestFit="1" customWidth="1"/>
    <col min="32" max="33" width="16.109375" style="13" customWidth="1"/>
    <col min="34" max="16384" width="11.5546875" style="13"/>
  </cols>
  <sheetData>
    <row r="1" spans="1:37" x14ac:dyDescent="0.3">
      <c r="F1" s="104"/>
      <c r="G1" s="105"/>
      <c r="H1" s="106"/>
      <c r="I1" s="106"/>
      <c r="L1" s="96"/>
      <c r="P1" s="60"/>
      <c r="T1" s="107"/>
    </row>
    <row r="2" spans="1:37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37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7" ht="40.799999999999997" x14ac:dyDescent="0.75">
      <c r="A4" s="144" t="s">
        <v>292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1"/>
      <c r="AI4" s="141"/>
      <c r="AJ4" s="141"/>
      <c r="AK4" s="141"/>
    </row>
    <row r="5" spans="1:37" x14ac:dyDescent="0.3">
      <c r="F5" s="104"/>
      <c r="G5" s="105"/>
      <c r="H5" s="106"/>
      <c r="I5" s="106"/>
      <c r="L5" s="96"/>
      <c r="P5" s="60"/>
      <c r="T5" s="107"/>
    </row>
    <row r="6" spans="1:37" ht="21" x14ac:dyDescent="0.4">
      <c r="A6" s="148" t="s">
        <v>257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</row>
    <row r="7" spans="1:37" x14ac:dyDescent="0.3">
      <c r="F7" s="104"/>
      <c r="G7" s="105"/>
      <c r="H7" s="106"/>
      <c r="I7" s="106"/>
      <c r="L7" s="96"/>
      <c r="P7" s="60"/>
      <c r="Q7" s="73"/>
      <c r="R7" s="73"/>
      <c r="S7" s="73"/>
      <c r="T7" s="108"/>
    </row>
    <row r="8" spans="1:37" ht="33" x14ac:dyDescent="0.6">
      <c r="A8" s="109"/>
      <c r="B8" s="109" t="s">
        <v>258</v>
      </c>
      <c r="C8" s="109"/>
      <c r="D8" s="109"/>
      <c r="E8" s="109"/>
      <c r="F8" s="109"/>
      <c r="G8" s="110"/>
      <c r="H8" s="111"/>
      <c r="I8" s="111"/>
      <c r="J8" s="111"/>
      <c r="K8" s="111"/>
      <c r="L8" s="111"/>
      <c r="P8" s="75" t="s">
        <v>259</v>
      </c>
      <c r="T8" s="111"/>
    </row>
    <row r="9" spans="1:37" x14ac:dyDescent="0.3">
      <c r="B9" s="145" t="s">
        <v>260</v>
      </c>
      <c r="C9" s="145"/>
      <c r="D9" s="145"/>
      <c r="E9" s="145"/>
      <c r="F9" s="145"/>
    </row>
    <row r="11" spans="1:37" ht="21" x14ac:dyDescent="0.4">
      <c r="A11" s="112"/>
      <c r="B11" s="56" t="s">
        <v>87</v>
      </c>
      <c r="C11" s="56"/>
      <c r="D11" s="56"/>
      <c r="E11" s="56"/>
    </row>
    <row r="12" spans="1:37" x14ac:dyDescent="0.3">
      <c r="F12" s="104"/>
      <c r="G12" s="105"/>
      <c r="H12" s="106"/>
      <c r="K12" s="96"/>
      <c r="O12" s="60"/>
      <c r="P12" s="73"/>
      <c r="Q12" s="73"/>
      <c r="R12" s="73"/>
      <c r="S12" s="108"/>
    </row>
    <row r="13" spans="1:37" x14ac:dyDescent="0.3">
      <c r="A13" s="54"/>
      <c r="B13" s="2"/>
      <c r="C13" s="33"/>
      <c r="D13" s="2"/>
      <c r="E13" s="94"/>
      <c r="F13" s="94"/>
      <c r="G13" s="54"/>
      <c r="H13" s="54"/>
      <c r="I13" s="90"/>
      <c r="J13" s="90"/>
      <c r="K13" s="90"/>
      <c r="L13" s="90"/>
      <c r="M13" s="113"/>
      <c r="N13" s="114"/>
      <c r="O13" s="114"/>
      <c r="P13" s="114"/>
      <c r="Q13" s="115" t="s">
        <v>12</v>
      </c>
      <c r="R13" s="115"/>
      <c r="S13" s="115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54"/>
      <c r="AG13" s="54"/>
    </row>
    <row r="14" spans="1:37" x14ac:dyDescent="0.3">
      <c r="A14" s="54"/>
      <c r="B14" s="117" t="s">
        <v>20</v>
      </c>
      <c r="C14" s="118"/>
      <c r="D14" s="117"/>
      <c r="E14" s="119" t="s">
        <v>34</v>
      </c>
      <c r="F14" s="120"/>
      <c r="G14" s="119" t="s">
        <v>41</v>
      </c>
      <c r="H14" s="120"/>
      <c r="I14" s="121" t="s">
        <v>0</v>
      </c>
      <c r="J14" s="121"/>
      <c r="K14" s="121" t="s">
        <v>15</v>
      </c>
      <c r="L14" s="121"/>
      <c r="M14" s="121" t="s">
        <v>35</v>
      </c>
      <c r="N14" s="119" t="s">
        <v>36</v>
      </c>
      <c r="O14" s="149" t="s">
        <v>42</v>
      </c>
      <c r="P14" s="149"/>
      <c r="Q14" s="94" t="s">
        <v>8</v>
      </c>
      <c r="R14" s="89"/>
      <c r="S14" s="89" t="s">
        <v>0</v>
      </c>
      <c r="T14" s="122" t="s">
        <v>8</v>
      </c>
      <c r="U14" s="123"/>
      <c r="V14" s="122" t="s">
        <v>0</v>
      </c>
      <c r="W14" s="94" t="s">
        <v>6</v>
      </c>
      <c r="X14" s="89"/>
      <c r="Y14" s="94" t="s">
        <v>0</v>
      </c>
      <c r="Z14" s="122" t="s">
        <v>7</v>
      </c>
      <c r="AA14" s="123"/>
      <c r="AB14" s="122" t="s">
        <v>0</v>
      </c>
      <c r="AC14" s="94" t="s">
        <v>21</v>
      </c>
      <c r="AD14" s="89"/>
      <c r="AE14" s="94" t="s">
        <v>0</v>
      </c>
      <c r="AF14" s="149" t="s">
        <v>49</v>
      </c>
      <c r="AG14" s="149"/>
    </row>
    <row r="15" spans="1:37" x14ac:dyDescent="0.3">
      <c r="A15" s="54"/>
      <c r="B15" s="117"/>
      <c r="C15" s="118"/>
      <c r="D15" s="117"/>
      <c r="E15" s="120"/>
      <c r="F15" s="124"/>
      <c r="G15" s="53" t="s">
        <v>39</v>
      </c>
      <c r="H15" s="119"/>
      <c r="I15" s="125" t="s">
        <v>44</v>
      </c>
      <c r="J15" s="126"/>
      <c r="K15" s="119" t="s">
        <v>1</v>
      </c>
      <c r="L15" s="119"/>
      <c r="M15" s="119" t="s">
        <v>45</v>
      </c>
      <c r="N15" s="119" t="s">
        <v>37</v>
      </c>
      <c r="O15" s="149" t="s">
        <v>43</v>
      </c>
      <c r="P15" s="149"/>
      <c r="Q15" s="114" t="s">
        <v>3</v>
      </c>
      <c r="R15" s="97"/>
      <c r="S15" s="89" t="s">
        <v>17</v>
      </c>
      <c r="T15" s="127" t="s">
        <v>4</v>
      </c>
      <c r="U15" s="128"/>
      <c r="V15" s="122" t="s">
        <v>17</v>
      </c>
      <c r="W15" s="114" t="s">
        <v>5</v>
      </c>
      <c r="X15" s="97"/>
      <c r="Y15" s="94" t="s">
        <v>17</v>
      </c>
      <c r="Z15" s="127" t="s">
        <v>13</v>
      </c>
      <c r="AA15" s="128"/>
      <c r="AB15" s="122" t="s">
        <v>19</v>
      </c>
      <c r="AC15" s="114" t="s">
        <v>22</v>
      </c>
      <c r="AD15" s="97"/>
      <c r="AE15" s="94" t="s">
        <v>19</v>
      </c>
      <c r="AF15" s="149" t="s">
        <v>43</v>
      </c>
      <c r="AG15" s="149"/>
    </row>
    <row r="16" spans="1:37" x14ac:dyDescent="0.3">
      <c r="A16" s="54"/>
      <c r="B16" s="2"/>
      <c r="C16" s="33"/>
      <c r="D16" s="2"/>
      <c r="E16" s="129">
        <v>19938</v>
      </c>
      <c r="F16" s="130"/>
      <c r="G16" s="131">
        <v>100</v>
      </c>
      <c r="H16" s="89"/>
      <c r="I16" s="129">
        <v>4934</v>
      </c>
      <c r="J16" s="132"/>
      <c r="K16" s="133">
        <v>0.48</v>
      </c>
      <c r="L16" s="134"/>
      <c r="M16" s="135" t="s">
        <v>30</v>
      </c>
      <c r="N16" s="54"/>
      <c r="O16" s="54">
        <f>O17*0.2</f>
        <v>10</v>
      </c>
      <c r="P16" s="54" t="s">
        <v>55</v>
      </c>
      <c r="Q16" s="114"/>
      <c r="R16" s="97"/>
      <c r="S16" s="97">
        <v>2</v>
      </c>
      <c r="T16" s="127"/>
      <c r="U16" s="128"/>
      <c r="V16" s="128">
        <v>2</v>
      </c>
      <c r="W16" s="114"/>
      <c r="X16" s="97"/>
      <c r="Y16" s="97">
        <v>4</v>
      </c>
      <c r="Z16" s="127"/>
      <c r="AA16" s="128"/>
      <c r="AB16" s="128">
        <v>6</v>
      </c>
      <c r="AC16" s="114"/>
      <c r="AD16" s="97"/>
      <c r="AE16" s="97">
        <v>8</v>
      </c>
      <c r="AF16" s="54"/>
      <c r="AG16" s="54"/>
    </row>
    <row r="17" spans="1:33" x14ac:dyDescent="0.3">
      <c r="A17" s="21"/>
      <c r="B17" s="21"/>
      <c r="C17" s="34"/>
      <c r="D17" s="20"/>
      <c r="E17" s="35" t="s">
        <v>38</v>
      </c>
      <c r="F17" s="136"/>
      <c r="G17" s="36" t="s">
        <v>40</v>
      </c>
      <c r="H17" s="137"/>
      <c r="I17" s="59"/>
      <c r="J17" s="21"/>
      <c r="K17" s="36" t="s">
        <v>50</v>
      </c>
      <c r="L17" s="21"/>
      <c r="M17" s="21"/>
      <c r="N17" s="20"/>
      <c r="O17" s="20">
        <v>50</v>
      </c>
      <c r="P17" s="20" t="s">
        <v>9</v>
      </c>
      <c r="Q17" s="138" t="s">
        <v>18</v>
      </c>
      <c r="R17" s="139" t="s">
        <v>23</v>
      </c>
      <c r="S17" s="137" t="s">
        <v>31</v>
      </c>
      <c r="T17" s="138" t="s">
        <v>10</v>
      </c>
      <c r="U17" s="139" t="s">
        <v>23</v>
      </c>
      <c r="V17" s="140" t="s">
        <v>31</v>
      </c>
      <c r="W17" s="138" t="s">
        <v>11</v>
      </c>
      <c r="X17" s="139" t="s">
        <v>23</v>
      </c>
      <c r="Y17" s="137" t="s">
        <v>31</v>
      </c>
      <c r="Z17" s="138" t="s">
        <v>11</v>
      </c>
      <c r="AA17" s="139" t="s">
        <v>23</v>
      </c>
      <c r="AB17" s="140" t="s">
        <v>31</v>
      </c>
      <c r="AC17" s="138" t="s">
        <v>11</v>
      </c>
      <c r="AD17" s="139" t="s">
        <v>23</v>
      </c>
      <c r="AE17" s="137" t="s">
        <v>31</v>
      </c>
      <c r="AF17" s="20"/>
      <c r="AG17" s="20"/>
    </row>
    <row r="18" spans="1:33" x14ac:dyDescent="0.3">
      <c r="A18" s="29"/>
      <c r="B18" s="29"/>
      <c r="C18" s="32"/>
      <c r="D18" s="29"/>
      <c r="E18" s="3"/>
      <c r="F18" s="3"/>
      <c r="G18" s="4"/>
      <c r="H18" s="4"/>
      <c r="I18" s="5"/>
      <c r="J18" s="5"/>
      <c r="K18" s="5"/>
      <c r="L18" s="5"/>
      <c r="M18" s="6"/>
      <c r="N18" s="2"/>
      <c r="O18" s="7"/>
      <c r="P18" s="7"/>
      <c r="Q18" s="8"/>
      <c r="R18" s="9"/>
      <c r="S18" s="2"/>
      <c r="T18" s="10"/>
      <c r="U18" s="11"/>
      <c r="V18" s="12"/>
      <c r="W18" s="8"/>
      <c r="X18" s="9"/>
      <c r="Y18" s="2"/>
      <c r="Z18" s="8"/>
      <c r="AA18" s="9"/>
      <c r="AB18" s="12"/>
      <c r="AC18" s="8"/>
      <c r="AD18" s="9"/>
      <c r="AE18" s="2"/>
      <c r="AF18" s="7"/>
      <c r="AG18" s="7"/>
    </row>
    <row r="19" spans="1:33" x14ac:dyDescent="0.3">
      <c r="A19" s="54"/>
      <c r="B19" s="2" t="s">
        <v>299</v>
      </c>
      <c r="C19" s="57" t="s">
        <v>54</v>
      </c>
      <c r="D19" s="2"/>
      <c r="E19" s="71">
        <v>15966</v>
      </c>
      <c r="F19" s="19"/>
      <c r="G19" s="30">
        <f>($G$16*E19)/$E$16</f>
        <v>80.078242551910918</v>
      </c>
      <c r="H19" s="30"/>
      <c r="I19" s="31">
        <f>$I$16*G19/100</f>
        <v>3951.0604875112849</v>
      </c>
      <c r="J19" s="19"/>
      <c r="K19" s="19">
        <f t="shared" ref="K19:K26" si="0">I19*$K$16</f>
        <v>1896.5090340054167</v>
      </c>
      <c r="L19" s="19"/>
      <c r="M19" s="58">
        <v>0.2</v>
      </c>
      <c r="N19" s="19">
        <f t="shared" ref="N19:N26" si="1">K19*M19</f>
        <v>379.30180680108333</v>
      </c>
      <c r="O19" s="16">
        <f t="shared" ref="O19" si="2">N19*$O$16</f>
        <v>3793.0180680108333</v>
      </c>
      <c r="P19" s="17" t="s">
        <v>2</v>
      </c>
      <c r="Q19" s="14">
        <v>0</v>
      </c>
      <c r="R19" s="18">
        <v>0</v>
      </c>
      <c r="S19" s="19">
        <f>(Q19+R19)*11*2*$S$16</f>
        <v>0</v>
      </c>
      <c r="T19" s="14">
        <v>0</v>
      </c>
      <c r="U19" s="18">
        <v>0</v>
      </c>
      <c r="V19" s="15">
        <f>(T19+U19)*22*2*$V$16</f>
        <v>0</v>
      </c>
      <c r="W19" s="14">
        <v>0</v>
      </c>
      <c r="X19" s="18">
        <v>0</v>
      </c>
      <c r="Y19" s="19">
        <f>(W19+X19)*50*1*$Y$16</f>
        <v>0</v>
      </c>
      <c r="Z19" s="14">
        <v>0</v>
      </c>
      <c r="AA19" s="18">
        <v>0</v>
      </c>
      <c r="AB19" s="15">
        <f>(Z19+AA19)*75*0.5*$AB$16</f>
        <v>0</v>
      </c>
      <c r="AC19" s="14">
        <v>0</v>
      </c>
      <c r="AD19" s="18">
        <v>0</v>
      </c>
      <c r="AE19" s="19">
        <f>(AC19+AD19)*150*0.25*$AE$16</f>
        <v>0</v>
      </c>
      <c r="AF19" s="16">
        <f t="shared" ref="AF19" si="3">S19+V19+Y19+AB19+AE19</f>
        <v>0</v>
      </c>
      <c r="AG19" s="17" t="s">
        <v>2</v>
      </c>
    </row>
    <row r="20" spans="1:33" x14ac:dyDescent="0.3">
      <c r="A20" s="54"/>
      <c r="B20" s="2" t="s">
        <v>300</v>
      </c>
      <c r="C20" s="57" t="s">
        <v>54</v>
      </c>
      <c r="D20" s="2"/>
      <c r="E20" s="71">
        <v>725</v>
      </c>
      <c r="F20" s="19"/>
      <c r="G20" s="30">
        <f t="shared" ref="G20:G26" si="4">($G$16*E20)/$E$16</f>
        <v>3.6362724445781924</v>
      </c>
      <c r="H20" s="30"/>
      <c r="I20" s="31">
        <f t="shared" ref="I20:I26" si="5">$I$16*G20/100</f>
        <v>179.41368241548801</v>
      </c>
      <c r="J20" s="19"/>
      <c r="K20" s="19">
        <f t="shared" si="0"/>
        <v>86.11856755943424</v>
      </c>
      <c r="L20" s="19"/>
      <c r="M20" s="58">
        <v>0.05</v>
      </c>
      <c r="N20" s="19">
        <f t="shared" si="1"/>
        <v>4.3059283779717124</v>
      </c>
      <c r="O20" s="16">
        <f t="shared" ref="O20:O26" si="6">N20*$O$16</f>
        <v>43.05928377971712</v>
      </c>
      <c r="P20" s="17" t="s">
        <v>2</v>
      </c>
      <c r="Q20" s="14">
        <v>0</v>
      </c>
      <c r="R20" s="18">
        <v>0</v>
      </c>
      <c r="S20" s="19">
        <f t="shared" ref="S20:S26" si="7">(Q20+R20)*11*2*$S$16</f>
        <v>0</v>
      </c>
      <c r="T20" s="14">
        <v>0</v>
      </c>
      <c r="U20" s="18">
        <v>0</v>
      </c>
      <c r="V20" s="15">
        <f t="shared" ref="V20:V26" si="8">(T20+U20)*22*2*$V$16</f>
        <v>0</v>
      </c>
      <c r="W20" s="14">
        <v>0</v>
      </c>
      <c r="X20" s="18">
        <v>0</v>
      </c>
      <c r="Y20" s="19">
        <f t="shared" ref="Y20:Y26" si="9">(W20+X20)*50*1*$Y$16</f>
        <v>0</v>
      </c>
      <c r="Z20" s="14">
        <v>0</v>
      </c>
      <c r="AA20" s="18">
        <v>0</v>
      </c>
      <c r="AB20" s="15">
        <f t="shared" ref="AB20:AB26" si="10">(Z20+AA20)*75*0.5*$AB$16</f>
        <v>0</v>
      </c>
      <c r="AC20" s="14">
        <v>0</v>
      </c>
      <c r="AD20" s="18">
        <v>0</v>
      </c>
      <c r="AE20" s="19">
        <f t="shared" ref="AE20:AE26" si="11">(AC20+AD20)*150*0.25*$AE$16</f>
        <v>0</v>
      </c>
      <c r="AF20" s="16">
        <f t="shared" ref="AF20:AF26" si="12">S20+V20+Y20+AB20+AE20</f>
        <v>0</v>
      </c>
      <c r="AG20" s="17" t="s">
        <v>2</v>
      </c>
    </row>
    <row r="21" spans="1:33" x14ac:dyDescent="0.3">
      <c r="A21" s="54"/>
      <c r="B21" s="2" t="s">
        <v>301</v>
      </c>
      <c r="C21" s="57" t="s">
        <v>54</v>
      </c>
      <c r="D21" s="2"/>
      <c r="E21" s="71">
        <v>589</v>
      </c>
      <c r="F21" s="19"/>
      <c r="G21" s="30">
        <f t="shared" si="4"/>
        <v>2.9541578894573175</v>
      </c>
      <c r="H21" s="30"/>
      <c r="I21" s="31">
        <f t="shared" si="5"/>
        <v>145.75815026582404</v>
      </c>
      <c r="J21" s="19"/>
      <c r="K21" s="19">
        <f t="shared" si="0"/>
        <v>69.963912127595535</v>
      </c>
      <c r="L21" s="19"/>
      <c r="M21" s="58">
        <v>0.05</v>
      </c>
      <c r="N21" s="19">
        <f t="shared" si="1"/>
        <v>3.498195606379777</v>
      </c>
      <c r="O21" s="16">
        <f t="shared" si="6"/>
        <v>34.981956063797767</v>
      </c>
      <c r="P21" s="17" t="s">
        <v>2</v>
      </c>
      <c r="Q21" s="14">
        <v>0</v>
      </c>
      <c r="R21" s="18">
        <v>0</v>
      </c>
      <c r="S21" s="19">
        <f t="shared" si="7"/>
        <v>0</v>
      </c>
      <c r="T21" s="14">
        <v>0</v>
      </c>
      <c r="U21" s="18">
        <v>0</v>
      </c>
      <c r="V21" s="15">
        <f t="shared" si="8"/>
        <v>0</v>
      </c>
      <c r="W21" s="14">
        <v>0</v>
      </c>
      <c r="X21" s="18">
        <v>0</v>
      </c>
      <c r="Y21" s="19">
        <f t="shared" si="9"/>
        <v>0</v>
      </c>
      <c r="Z21" s="14">
        <v>0</v>
      </c>
      <c r="AA21" s="18">
        <v>0</v>
      </c>
      <c r="AB21" s="15">
        <f t="shared" si="10"/>
        <v>0</v>
      </c>
      <c r="AC21" s="14">
        <v>0</v>
      </c>
      <c r="AD21" s="18">
        <v>0</v>
      </c>
      <c r="AE21" s="19">
        <f t="shared" si="11"/>
        <v>0</v>
      </c>
      <c r="AF21" s="16">
        <f t="shared" si="12"/>
        <v>0</v>
      </c>
      <c r="AG21" s="17" t="s">
        <v>2</v>
      </c>
    </row>
    <row r="22" spans="1:33" x14ac:dyDescent="0.3">
      <c r="A22" s="54"/>
      <c r="B22" s="2" t="s">
        <v>302</v>
      </c>
      <c r="C22" s="57" t="s">
        <v>54</v>
      </c>
      <c r="D22" s="2"/>
      <c r="E22" s="71">
        <v>1113</v>
      </c>
      <c r="F22" s="19"/>
      <c r="G22" s="30">
        <f t="shared" si="4"/>
        <v>5.5823051459524526</v>
      </c>
      <c r="H22" s="30"/>
      <c r="I22" s="31">
        <f t="shared" si="5"/>
        <v>275.43093590129399</v>
      </c>
      <c r="J22" s="19"/>
      <c r="K22" s="19">
        <f t="shared" si="0"/>
        <v>132.20684923262112</v>
      </c>
      <c r="L22" s="19"/>
      <c r="M22" s="58">
        <v>0.05</v>
      </c>
      <c r="N22" s="19">
        <f t="shared" si="1"/>
        <v>6.6103424616310562</v>
      </c>
      <c r="O22" s="16">
        <f t="shared" si="6"/>
        <v>66.103424616310562</v>
      </c>
      <c r="P22" s="17" t="s">
        <v>2</v>
      </c>
      <c r="Q22" s="14">
        <v>0</v>
      </c>
      <c r="R22" s="18">
        <v>0</v>
      </c>
      <c r="S22" s="19">
        <f t="shared" si="7"/>
        <v>0</v>
      </c>
      <c r="T22" s="14">
        <v>0</v>
      </c>
      <c r="U22" s="18">
        <v>0</v>
      </c>
      <c r="V22" s="15">
        <f t="shared" si="8"/>
        <v>0</v>
      </c>
      <c r="W22" s="14">
        <v>0</v>
      </c>
      <c r="X22" s="18">
        <v>0</v>
      </c>
      <c r="Y22" s="19">
        <f t="shared" si="9"/>
        <v>0</v>
      </c>
      <c r="Z22" s="14">
        <v>0</v>
      </c>
      <c r="AA22" s="18">
        <v>0</v>
      </c>
      <c r="AB22" s="15">
        <f t="shared" si="10"/>
        <v>0</v>
      </c>
      <c r="AC22" s="14">
        <v>0</v>
      </c>
      <c r="AD22" s="18">
        <v>0</v>
      </c>
      <c r="AE22" s="19">
        <f t="shared" si="11"/>
        <v>0</v>
      </c>
      <c r="AF22" s="16">
        <f t="shared" si="12"/>
        <v>0</v>
      </c>
      <c r="AG22" s="17" t="s">
        <v>2</v>
      </c>
    </row>
    <row r="23" spans="1:33" x14ac:dyDescent="0.3">
      <c r="A23" s="54"/>
      <c r="B23" s="2" t="s">
        <v>303</v>
      </c>
      <c r="C23" s="57" t="s">
        <v>54</v>
      </c>
      <c r="D23" s="2"/>
      <c r="E23" s="71">
        <v>606</v>
      </c>
      <c r="F23" s="19"/>
      <c r="G23" s="30">
        <f t="shared" si="4"/>
        <v>3.039422208847427</v>
      </c>
      <c r="H23" s="30"/>
      <c r="I23" s="31">
        <f t="shared" si="5"/>
        <v>149.96509178453206</v>
      </c>
      <c r="J23" s="19"/>
      <c r="K23" s="19">
        <f t="shared" si="0"/>
        <v>71.983244056575387</v>
      </c>
      <c r="L23" s="19"/>
      <c r="M23" s="58">
        <v>0.05</v>
      </c>
      <c r="N23" s="19">
        <f t="shared" si="1"/>
        <v>3.5991622028287695</v>
      </c>
      <c r="O23" s="16">
        <f t="shared" si="6"/>
        <v>35.991622028287694</v>
      </c>
      <c r="P23" s="17" t="s">
        <v>2</v>
      </c>
      <c r="Q23" s="14">
        <v>0</v>
      </c>
      <c r="R23" s="18">
        <v>0</v>
      </c>
      <c r="S23" s="19">
        <f t="shared" si="7"/>
        <v>0</v>
      </c>
      <c r="T23" s="14">
        <v>0</v>
      </c>
      <c r="U23" s="18">
        <v>0</v>
      </c>
      <c r="V23" s="15">
        <f t="shared" si="8"/>
        <v>0</v>
      </c>
      <c r="W23" s="14">
        <v>0</v>
      </c>
      <c r="X23" s="18">
        <v>0</v>
      </c>
      <c r="Y23" s="19">
        <f t="shared" si="9"/>
        <v>0</v>
      </c>
      <c r="Z23" s="14">
        <v>0</v>
      </c>
      <c r="AA23" s="18">
        <v>0</v>
      </c>
      <c r="AB23" s="15">
        <f t="shared" si="10"/>
        <v>0</v>
      </c>
      <c r="AC23" s="14">
        <v>0</v>
      </c>
      <c r="AD23" s="18">
        <v>0</v>
      </c>
      <c r="AE23" s="19">
        <f t="shared" si="11"/>
        <v>0</v>
      </c>
      <c r="AF23" s="16">
        <f t="shared" si="12"/>
        <v>0</v>
      </c>
      <c r="AG23" s="17" t="s">
        <v>2</v>
      </c>
    </row>
    <row r="24" spans="1:33" x14ac:dyDescent="0.3">
      <c r="A24" s="54"/>
      <c r="B24" s="2" t="s">
        <v>304</v>
      </c>
      <c r="C24" s="57" t="s">
        <v>54</v>
      </c>
      <c r="D24" s="2"/>
      <c r="E24" s="71">
        <v>322</v>
      </c>
      <c r="F24" s="19"/>
      <c r="G24" s="30">
        <f t="shared" si="4"/>
        <v>1.6150065202126593</v>
      </c>
      <c r="H24" s="30"/>
      <c r="I24" s="31">
        <f t="shared" si="5"/>
        <v>79.684421707292614</v>
      </c>
      <c r="J24" s="19"/>
      <c r="K24" s="19">
        <f t="shared" si="0"/>
        <v>38.248522419500453</v>
      </c>
      <c r="L24" s="19"/>
      <c r="M24" s="58">
        <v>0.05</v>
      </c>
      <c r="N24" s="19">
        <f t="shared" si="1"/>
        <v>1.9124261209750228</v>
      </c>
      <c r="O24" s="16">
        <f t="shared" si="6"/>
        <v>19.12426120975023</v>
      </c>
      <c r="P24" s="17" t="s">
        <v>2</v>
      </c>
      <c r="Q24" s="14">
        <v>0</v>
      </c>
      <c r="R24" s="18">
        <v>0</v>
      </c>
      <c r="S24" s="19">
        <f t="shared" si="7"/>
        <v>0</v>
      </c>
      <c r="T24" s="14">
        <v>0</v>
      </c>
      <c r="U24" s="18">
        <v>0</v>
      </c>
      <c r="V24" s="15">
        <f t="shared" si="8"/>
        <v>0</v>
      </c>
      <c r="W24" s="14">
        <v>0</v>
      </c>
      <c r="X24" s="18">
        <v>0</v>
      </c>
      <c r="Y24" s="19">
        <f t="shared" si="9"/>
        <v>0</v>
      </c>
      <c r="Z24" s="14">
        <v>0</v>
      </c>
      <c r="AA24" s="18">
        <v>0</v>
      </c>
      <c r="AB24" s="15">
        <f t="shared" si="10"/>
        <v>0</v>
      </c>
      <c r="AC24" s="14">
        <v>0</v>
      </c>
      <c r="AD24" s="18">
        <v>0</v>
      </c>
      <c r="AE24" s="19">
        <f t="shared" si="11"/>
        <v>0</v>
      </c>
      <c r="AF24" s="16">
        <f t="shared" si="12"/>
        <v>0</v>
      </c>
      <c r="AG24" s="17" t="s">
        <v>2</v>
      </c>
    </row>
    <row r="25" spans="1:33" x14ac:dyDescent="0.3">
      <c r="A25" s="54"/>
      <c r="B25" s="2" t="s">
        <v>305</v>
      </c>
      <c r="C25" s="57" t="s">
        <v>54</v>
      </c>
      <c r="D25" s="2"/>
      <c r="E25" s="71">
        <v>617</v>
      </c>
      <c r="F25" s="19"/>
      <c r="G25" s="30">
        <f t="shared" si="4"/>
        <v>3.0945932390410271</v>
      </c>
      <c r="H25" s="30"/>
      <c r="I25" s="31">
        <f t="shared" si="5"/>
        <v>152.68723041428427</v>
      </c>
      <c r="J25" s="19"/>
      <c r="K25" s="19">
        <f t="shared" si="0"/>
        <v>73.289870598856453</v>
      </c>
      <c r="L25" s="19"/>
      <c r="M25" s="58">
        <v>0.05</v>
      </c>
      <c r="N25" s="19">
        <f t="shared" si="1"/>
        <v>3.6644935299428227</v>
      </c>
      <c r="O25" s="16">
        <f t="shared" si="6"/>
        <v>36.644935299428226</v>
      </c>
      <c r="P25" s="17" t="s">
        <v>2</v>
      </c>
      <c r="Q25" s="14">
        <v>0</v>
      </c>
      <c r="R25" s="18">
        <v>0</v>
      </c>
      <c r="S25" s="19">
        <f t="shared" si="7"/>
        <v>0</v>
      </c>
      <c r="T25" s="14">
        <v>0</v>
      </c>
      <c r="U25" s="18">
        <v>0</v>
      </c>
      <c r="V25" s="15">
        <f t="shared" si="8"/>
        <v>0</v>
      </c>
      <c r="W25" s="14">
        <v>0</v>
      </c>
      <c r="X25" s="18">
        <v>0</v>
      </c>
      <c r="Y25" s="19">
        <f t="shared" si="9"/>
        <v>0</v>
      </c>
      <c r="Z25" s="14">
        <v>0</v>
      </c>
      <c r="AA25" s="18">
        <v>0</v>
      </c>
      <c r="AB25" s="15">
        <f t="shared" si="10"/>
        <v>0</v>
      </c>
      <c r="AC25" s="14">
        <v>0</v>
      </c>
      <c r="AD25" s="18">
        <v>0</v>
      </c>
      <c r="AE25" s="19">
        <f t="shared" si="11"/>
        <v>0</v>
      </c>
      <c r="AF25" s="16">
        <f t="shared" si="12"/>
        <v>0</v>
      </c>
      <c r="AG25" s="17" t="s">
        <v>2</v>
      </c>
    </row>
    <row r="26" spans="1:33" x14ac:dyDescent="0.3">
      <c r="A26" s="54"/>
      <c r="B26" s="2"/>
      <c r="C26" s="57"/>
      <c r="D26" s="2"/>
      <c r="E26" s="71">
        <v>0</v>
      </c>
      <c r="F26" s="19"/>
      <c r="G26" s="30">
        <f t="shared" si="4"/>
        <v>0</v>
      </c>
      <c r="H26" s="30"/>
      <c r="I26" s="31">
        <f t="shared" si="5"/>
        <v>0</v>
      </c>
      <c r="J26" s="19"/>
      <c r="K26" s="19">
        <f t="shared" si="0"/>
        <v>0</v>
      </c>
      <c r="L26" s="19"/>
      <c r="M26" s="58">
        <v>0.05</v>
      </c>
      <c r="N26" s="19">
        <f t="shared" si="1"/>
        <v>0</v>
      </c>
      <c r="O26" s="16">
        <f t="shared" si="6"/>
        <v>0</v>
      </c>
      <c r="P26" s="17" t="s">
        <v>2</v>
      </c>
      <c r="Q26" s="14">
        <v>0</v>
      </c>
      <c r="R26" s="18">
        <v>0</v>
      </c>
      <c r="S26" s="19">
        <f t="shared" si="7"/>
        <v>0</v>
      </c>
      <c r="T26" s="14">
        <v>0</v>
      </c>
      <c r="U26" s="18">
        <v>0</v>
      </c>
      <c r="V26" s="15">
        <f t="shared" si="8"/>
        <v>0</v>
      </c>
      <c r="W26" s="14">
        <v>0</v>
      </c>
      <c r="X26" s="18">
        <v>0</v>
      </c>
      <c r="Y26" s="19">
        <f t="shared" si="9"/>
        <v>0</v>
      </c>
      <c r="Z26" s="14">
        <v>0</v>
      </c>
      <c r="AA26" s="18">
        <v>0</v>
      </c>
      <c r="AB26" s="15">
        <f t="shared" si="10"/>
        <v>0</v>
      </c>
      <c r="AC26" s="14">
        <v>0</v>
      </c>
      <c r="AD26" s="18">
        <v>0</v>
      </c>
      <c r="AE26" s="19">
        <f t="shared" si="11"/>
        <v>0</v>
      </c>
      <c r="AF26" s="16">
        <f t="shared" si="12"/>
        <v>0</v>
      </c>
      <c r="AG26" s="17" t="s">
        <v>2</v>
      </c>
    </row>
    <row r="27" spans="1:33" x14ac:dyDescent="0.3">
      <c r="A27" s="21"/>
      <c r="B27" s="21"/>
      <c r="C27" s="34"/>
      <c r="D27" s="20"/>
      <c r="E27" s="21"/>
      <c r="F27" s="21"/>
      <c r="G27" s="22"/>
      <c r="H27" s="22"/>
      <c r="I27" s="21"/>
      <c r="J27" s="21"/>
      <c r="K27" s="21"/>
      <c r="L27" s="21"/>
      <c r="M27" s="23"/>
      <c r="N27" s="21"/>
      <c r="O27" s="24"/>
      <c r="P27" s="25"/>
      <c r="Q27" s="26"/>
      <c r="R27" s="27"/>
      <c r="S27" s="21"/>
      <c r="T27" s="26"/>
      <c r="U27" s="27"/>
      <c r="V27" s="28"/>
      <c r="W27" s="26"/>
      <c r="X27" s="27"/>
      <c r="Y27" s="21"/>
      <c r="Z27" s="26"/>
      <c r="AA27" s="27"/>
      <c r="AB27" s="28"/>
      <c r="AC27" s="26"/>
      <c r="AD27" s="27"/>
      <c r="AE27" s="21"/>
      <c r="AF27" s="24"/>
      <c r="AG27" s="25"/>
    </row>
    <row r="28" spans="1:33" x14ac:dyDescent="0.3">
      <c r="A28" s="54"/>
      <c r="B28" s="2"/>
      <c r="C28" s="33"/>
      <c r="D28" s="2"/>
      <c r="E28" s="5"/>
      <c r="F28" s="5"/>
      <c r="G28" s="46"/>
      <c r="H28" s="46"/>
      <c r="I28" s="5"/>
      <c r="J28" s="5"/>
      <c r="K28" s="5"/>
      <c r="L28" s="5"/>
      <c r="M28" s="6"/>
      <c r="N28" s="5"/>
      <c r="O28" s="5"/>
      <c r="P28" s="2"/>
      <c r="Q28" s="48"/>
      <c r="R28" s="49"/>
      <c r="S28" s="5"/>
      <c r="T28" s="48"/>
      <c r="U28" s="49"/>
      <c r="V28" s="50"/>
      <c r="W28" s="48"/>
      <c r="X28" s="49"/>
      <c r="Y28" s="5"/>
      <c r="Z28" s="48"/>
      <c r="AA28" s="49"/>
      <c r="AB28" s="50"/>
      <c r="AC28" s="48"/>
      <c r="AD28" s="49"/>
      <c r="AE28" s="5"/>
      <c r="AF28" s="47"/>
      <c r="AG28" s="7"/>
    </row>
    <row r="29" spans="1:33" s="45" customFormat="1" ht="18" x14ac:dyDescent="0.35">
      <c r="A29" s="55"/>
      <c r="B29" s="2"/>
      <c r="C29" s="33"/>
      <c r="D29" s="2"/>
      <c r="E29" s="150">
        <f>SUM(E19:E26)</f>
        <v>19938</v>
      </c>
      <c r="F29" s="150"/>
      <c r="G29" s="150">
        <f>SUM(G19:G26)</f>
        <v>100</v>
      </c>
      <c r="H29" s="150"/>
      <c r="I29" s="150">
        <f>SUM(I19:I26)</f>
        <v>4934.0000000000009</v>
      </c>
      <c r="J29" s="150"/>
      <c r="K29" s="150">
        <f>SUM(K19:K26)</f>
        <v>2368.3200000000002</v>
      </c>
      <c r="L29" s="150"/>
      <c r="M29" s="74">
        <f>SUM(M19:M26)/COUNT(M19:M26)</f>
        <v>6.8749999999999992E-2</v>
      </c>
      <c r="N29" s="37">
        <f>SUM(N18:N27)</f>
        <v>402.89235510081249</v>
      </c>
      <c r="O29" s="38">
        <f>SUM(O19:O26)</f>
        <v>4028.9235510081248</v>
      </c>
      <c r="P29" s="39" t="s">
        <v>2</v>
      </c>
      <c r="Q29" s="40">
        <f>SUM(Q18:Q27)</f>
        <v>0</v>
      </c>
      <c r="R29" s="41">
        <f>SUM(R18:R27)</f>
        <v>0</v>
      </c>
      <c r="S29" s="42"/>
      <c r="T29" s="40">
        <f>SUM(T18:T27)</f>
        <v>0</v>
      </c>
      <c r="U29" s="41">
        <f>SUM(U18:U27)</f>
        <v>0</v>
      </c>
      <c r="V29" s="43"/>
      <c r="W29" s="40">
        <f>SUM(W18:W27)</f>
        <v>0</v>
      </c>
      <c r="X29" s="41">
        <f>SUM(X18:X27)</f>
        <v>0</v>
      </c>
      <c r="Y29" s="42"/>
      <c r="Z29" s="40">
        <f>SUM(Z18:Z27)</f>
        <v>0</v>
      </c>
      <c r="AA29" s="41">
        <f>SUM(AA18:AA27)</f>
        <v>0</v>
      </c>
      <c r="AB29" s="43"/>
      <c r="AC29" s="40">
        <f>SUM(AC18:AC27)</f>
        <v>0</v>
      </c>
      <c r="AD29" s="41">
        <f>SUM(AD18:AD27)</f>
        <v>0</v>
      </c>
      <c r="AE29" s="42"/>
      <c r="AF29" s="38">
        <f>SUM(AF19:AF26)</f>
        <v>0</v>
      </c>
      <c r="AG29" s="44" t="s">
        <v>2</v>
      </c>
    </row>
    <row r="30" spans="1:33" s="45" customFormat="1" ht="14.4" customHeight="1" x14ac:dyDescent="0.35">
      <c r="A30" s="55"/>
      <c r="B30" s="2"/>
      <c r="C30" s="33"/>
      <c r="D30" s="2"/>
      <c r="E30" s="98"/>
      <c r="F30" s="51"/>
      <c r="G30" s="52"/>
      <c r="H30" s="52"/>
      <c r="I30" s="98"/>
      <c r="J30" s="98"/>
      <c r="K30" s="98"/>
      <c r="L30" s="98"/>
      <c r="M30" s="37"/>
      <c r="N30" s="37"/>
      <c r="O30" s="72"/>
      <c r="P30" s="55"/>
      <c r="Q30" s="40"/>
      <c r="R30" s="41"/>
      <c r="S30" s="42"/>
      <c r="T30" s="40"/>
      <c r="U30" s="41"/>
      <c r="V30" s="43"/>
      <c r="W30" s="40"/>
      <c r="X30" s="41"/>
      <c r="Y30" s="42"/>
      <c r="Z30" s="40"/>
      <c r="AA30" s="41"/>
      <c r="AB30" s="43"/>
      <c r="AC30" s="40"/>
      <c r="AD30" s="41"/>
      <c r="AE30" s="42"/>
      <c r="AF30" s="38"/>
      <c r="AG30" s="44"/>
    </row>
    <row r="31" spans="1:33" x14ac:dyDescent="0.3">
      <c r="I31" s="60"/>
      <c r="J31" s="60"/>
      <c r="K31" s="60"/>
      <c r="L31" s="60"/>
      <c r="M31" s="60"/>
    </row>
    <row r="32" spans="1:33" ht="15.6" x14ac:dyDescent="0.3">
      <c r="B32" s="65" t="s">
        <v>14</v>
      </c>
      <c r="I32" s="60"/>
      <c r="J32" s="60"/>
      <c r="K32" s="60"/>
      <c r="L32" s="60"/>
      <c r="M32" s="60"/>
      <c r="N32" s="61" t="s">
        <v>32</v>
      </c>
      <c r="O32" s="62" t="s">
        <v>16</v>
      </c>
      <c r="P32" s="63"/>
      <c r="Q32" s="64">
        <f>Q29</f>
        <v>0</v>
      </c>
      <c r="R32" s="64" t="s">
        <v>27</v>
      </c>
      <c r="S32" s="8"/>
      <c r="T32" s="64">
        <f>T29</f>
        <v>0</v>
      </c>
      <c r="U32" s="64" t="s">
        <v>26</v>
      </c>
      <c r="V32" s="8"/>
      <c r="W32" s="64">
        <f>W29</f>
        <v>0</v>
      </c>
      <c r="X32" s="64" t="s">
        <v>25</v>
      </c>
      <c r="Y32" s="8"/>
      <c r="Z32" s="64">
        <f>Z29</f>
        <v>0</v>
      </c>
      <c r="AA32" s="64" t="s">
        <v>28</v>
      </c>
      <c r="AB32" s="8"/>
      <c r="AC32" s="64">
        <f>AC29</f>
        <v>0</v>
      </c>
      <c r="AD32" s="64" t="s">
        <v>29</v>
      </c>
      <c r="AE32" s="99" t="s">
        <v>296</v>
      </c>
      <c r="AF32" s="100">
        <f>Q32*11+T32*22+W32*50+Z32*75+AC32*150</f>
        <v>0</v>
      </c>
      <c r="AG32" s="61" t="s">
        <v>297</v>
      </c>
    </row>
    <row r="33" spans="2:33" ht="15.6" x14ac:dyDescent="0.3">
      <c r="C33" s="73"/>
      <c r="D33" s="73"/>
      <c r="I33" s="60"/>
      <c r="J33" s="60"/>
      <c r="K33" s="60"/>
      <c r="L33" s="60"/>
      <c r="M33" s="60"/>
      <c r="N33" s="66" t="s">
        <v>33</v>
      </c>
      <c r="O33" s="67" t="s">
        <v>16</v>
      </c>
      <c r="P33" s="68"/>
      <c r="Q33" s="69">
        <f>R29</f>
        <v>0</v>
      </c>
      <c r="R33" s="70" t="s">
        <v>27</v>
      </c>
      <c r="S33" s="9"/>
      <c r="T33" s="69">
        <f>U29</f>
        <v>0</v>
      </c>
      <c r="U33" s="70" t="s">
        <v>26</v>
      </c>
      <c r="V33" s="9"/>
      <c r="W33" s="69">
        <f>X29</f>
        <v>0</v>
      </c>
      <c r="X33" s="70" t="s">
        <v>25</v>
      </c>
      <c r="Y33" s="9"/>
      <c r="Z33" s="69">
        <f>AA29</f>
        <v>0</v>
      </c>
      <c r="AA33" s="70" t="s">
        <v>28</v>
      </c>
      <c r="AB33" s="9"/>
      <c r="AC33" s="69">
        <f>AD29</f>
        <v>0</v>
      </c>
      <c r="AD33" s="70" t="s">
        <v>29</v>
      </c>
      <c r="AE33" s="101" t="s">
        <v>296</v>
      </c>
      <c r="AF33" s="66">
        <f>Q33*11+T33*22+W33*50+Z33*75+AC33*150</f>
        <v>0</v>
      </c>
      <c r="AG33" s="66" t="s">
        <v>297</v>
      </c>
    </row>
    <row r="34" spans="2:33" x14ac:dyDescent="0.3">
      <c r="B34" s="13" t="s">
        <v>261</v>
      </c>
    </row>
    <row r="35" spans="2:33" x14ac:dyDescent="0.3">
      <c r="B35" s="13" t="s">
        <v>262</v>
      </c>
      <c r="AD35" s="102" t="s">
        <v>298</v>
      </c>
      <c r="AE35" s="102"/>
      <c r="AF35" s="103">
        <f>AF32+AF33</f>
        <v>0</v>
      </c>
      <c r="AG35" s="102" t="s">
        <v>297</v>
      </c>
    </row>
    <row r="36" spans="2:33" ht="18" x14ac:dyDescent="0.35">
      <c r="K36" s="76"/>
      <c r="L36" s="76"/>
      <c r="M36" s="76"/>
      <c r="N36" s="77" t="s">
        <v>263</v>
      </c>
      <c r="O36" s="78">
        <f>((R29*$S$16*11*2)+(U29*$V$16*22*2)+(X29*$Y$16*50)+(AA29*$AB$16*0.5*75)+(AD29*$AE$16*150*0.25))</f>
        <v>0</v>
      </c>
      <c r="P36" s="79" t="s">
        <v>2</v>
      </c>
    </row>
    <row r="37" spans="2:33" ht="25.8" x14ac:dyDescent="0.5">
      <c r="K37" s="76"/>
      <c r="L37" s="76"/>
      <c r="M37" s="76"/>
      <c r="N37" s="80" t="s">
        <v>41</v>
      </c>
      <c r="O37" s="81">
        <f>((R29*$S$16*11*2)+(U29*$V$16*22*2)+(X29*$Y$16*50)+(AA29*$AB$16*0.5*75)+(AD29*$AE$16*150*0.25))/O29*100</f>
        <v>0</v>
      </c>
      <c r="P37" s="82" t="s">
        <v>264</v>
      </c>
    </row>
  </sheetData>
  <mergeCells count="11">
    <mergeCell ref="A4:AG4"/>
    <mergeCell ref="B9:F9"/>
    <mergeCell ref="A6:AG6"/>
    <mergeCell ref="E29:F29"/>
    <mergeCell ref="G29:H29"/>
    <mergeCell ref="I29:J29"/>
    <mergeCell ref="K29:L29"/>
    <mergeCell ref="O15:P15"/>
    <mergeCell ref="AF15:AG15"/>
    <mergeCell ref="O14:P14"/>
    <mergeCell ref="AF14:AG14"/>
  </mergeCells>
  <pageMargins left="0.78740157480314965" right="0.78740157480314965" top="0.39370078740157483" bottom="0.39370078740157483" header="0" footer="0"/>
  <pageSetup paperSize="8" scale="93" orientation="landscape" r:id="rId1"/>
  <headerFooter>
    <oddHeader>&amp;R&amp;"NDSFrutiger 45 Light,Standard"&amp;10Ladeinfrastrukturkonzept für den Landkreis Hildesheim und die kreisangehörigen Kommunen</oddHeader>
    <oddFooter>&amp;L&amp;"NDSFrutiger 45 Light,Standard"&amp;10Anlage 2: LISA-Tabellen&amp;R&amp;"NDSFrutiger 45 Light,Standard"&amp;10Seite &amp;"NDSFrutiger 45 Light,Fett"&amp;P&amp;"NDSFrutiger 45 Light,Standard" von&amp;"NDSFrutiger 45 Light,Fett" 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64BAD-FCDC-490A-BA91-9E520F96195F}">
  <dimension ref="A1:AK41"/>
  <sheetViews>
    <sheetView view="pageLayout" topLeftCell="I1" zoomScale="68" zoomScaleNormal="100" zoomScalePageLayoutView="68" workbookViewId="0">
      <selection activeCell="O41" sqref="O41"/>
    </sheetView>
  </sheetViews>
  <sheetFormatPr baseColWidth="10" defaultColWidth="11.5546875" defaultRowHeight="14.4" x14ac:dyDescent="0.3"/>
  <cols>
    <col min="1" max="1" width="3.44140625" style="13" customWidth="1"/>
    <col min="2" max="2" width="43" style="13" customWidth="1"/>
    <col min="3" max="4" width="3.44140625" style="13" customWidth="1"/>
    <col min="5" max="5" width="17.6640625" style="13" customWidth="1"/>
    <col min="6" max="6" width="3.44140625" style="13" customWidth="1"/>
    <col min="7" max="7" width="12.44140625" style="13" bestFit="1" customWidth="1"/>
    <col min="8" max="8" width="3.44140625" style="13" customWidth="1"/>
    <col min="9" max="9" width="11.5546875" style="13"/>
    <col min="10" max="10" width="3.44140625" style="13" customWidth="1"/>
    <col min="11" max="11" width="11.5546875" style="13"/>
    <col min="12" max="12" width="3.44140625" style="13" customWidth="1"/>
    <col min="13" max="13" width="22" style="13" customWidth="1"/>
    <col min="14" max="14" width="26.109375" style="13" customWidth="1"/>
    <col min="15" max="15" width="22.44140625" style="13" customWidth="1"/>
    <col min="16" max="16" width="10.44140625" style="13" customWidth="1"/>
    <col min="17" max="18" width="11.5546875" style="13"/>
    <col min="19" max="19" width="12.6640625" style="13" bestFit="1" customWidth="1"/>
    <col min="20" max="21" width="11.5546875" style="13"/>
    <col min="22" max="22" width="12.6640625" style="13" bestFit="1" customWidth="1"/>
    <col min="23" max="24" width="11.5546875" style="13"/>
    <col min="25" max="25" width="10.6640625" style="13" bestFit="1" customWidth="1"/>
    <col min="26" max="27" width="11.5546875" style="13"/>
    <col min="28" max="28" width="10.88671875" style="13" bestFit="1" customWidth="1"/>
    <col min="29" max="30" width="11.5546875" style="13"/>
    <col min="31" max="31" width="10.88671875" style="13" bestFit="1" customWidth="1"/>
    <col min="32" max="32" width="16.109375" style="13" customWidth="1"/>
    <col min="33" max="33" width="15" style="13" customWidth="1"/>
    <col min="34" max="16384" width="11.5546875" style="13"/>
  </cols>
  <sheetData>
    <row r="1" spans="1:37" x14ac:dyDescent="0.3">
      <c r="F1" s="104"/>
      <c r="G1" s="105"/>
      <c r="H1" s="106"/>
      <c r="I1" s="106"/>
      <c r="L1" s="96"/>
      <c r="P1" s="60"/>
      <c r="T1" s="107"/>
    </row>
    <row r="2" spans="1:37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37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7" ht="40.799999999999997" x14ac:dyDescent="0.75">
      <c r="A4" s="144" t="s">
        <v>293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1"/>
      <c r="AI4" s="141"/>
      <c r="AJ4" s="141"/>
      <c r="AK4" s="141"/>
    </row>
    <row r="5" spans="1:37" x14ac:dyDescent="0.3">
      <c r="F5" s="104"/>
      <c r="G5" s="105"/>
      <c r="H5" s="106"/>
      <c r="I5" s="106"/>
      <c r="L5" s="96"/>
      <c r="P5" s="60"/>
      <c r="T5" s="107"/>
    </row>
    <row r="6" spans="1:37" ht="21" x14ac:dyDescent="0.4">
      <c r="A6" s="148" t="s">
        <v>257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</row>
    <row r="7" spans="1:37" x14ac:dyDescent="0.3">
      <c r="F7" s="104"/>
      <c r="G7" s="105"/>
      <c r="H7" s="106"/>
      <c r="I7" s="106"/>
      <c r="L7" s="96"/>
      <c r="P7" s="60"/>
      <c r="Q7" s="73"/>
      <c r="R7" s="73"/>
      <c r="S7" s="73"/>
      <c r="T7" s="108"/>
    </row>
    <row r="8" spans="1:37" ht="33" x14ac:dyDescent="0.6">
      <c r="A8" s="109"/>
      <c r="B8" s="109" t="s">
        <v>258</v>
      </c>
      <c r="C8" s="109"/>
      <c r="D8" s="109"/>
      <c r="E8" s="109"/>
      <c r="F8" s="109"/>
      <c r="G8" s="110"/>
      <c r="H8" s="111"/>
      <c r="I8" s="111"/>
      <c r="J8" s="111"/>
      <c r="K8" s="111"/>
      <c r="L8" s="111"/>
      <c r="P8" s="75" t="s">
        <v>259</v>
      </c>
      <c r="T8" s="111"/>
    </row>
    <row r="9" spans="1:37" x14ac:dyDescent="0.3">
      <c r="B9" s="145" t="s">
        <v>260</v>
      </c>
      <c r="C9" s="145"/>
      <c r="D9" s="145"/>
      <c r="E9" s="145"/>
      <c r="F9" s="145"/>
    </row>
    <row r="11" spans="1:37" ht="21" x14ac:dyDescent="0.4">
      <c r="A11" s="112"/>
      <c r="B11" s="56" t="s">
        <v>88</v>
      </c>
      <c r="C11" s="56"/>
      <c r="D11" s="56"/>
      <c r="E11" s="56"/>
    </row>
    <row r="13" spans="1:37" x14ac:dyDescent="0.3">
      <c r="A13" s="54"/>
      <c r="B13" s="2"/>
      <c r="C13" s="33"/>
      <c r="D13" s="2"/>
      <c r="E13" s="94"/>
      <c r="F13" s="94"/>
      <c r="G13" s="54"/>
      <c r="H13" s="54"/>
      <c r="I13" s="90"/>
      <c r="J13" s="90"/>
      <c r="K13" s="90"/>
      <c r="L13" s="90"/>
      <c r="M13" s="113"/>
      <c r="N13" s="114"/>
      <c r="O13" s="114"/>
      <c r="P13" s="114"/>
      <c r="Q13" s="115" t="s">
        <v>12</v>
      </c>
      <c r="R13" s="115"/>
      <c r="S13" s="115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54"/>
      <c r="AG13" s="54"/>
    </row>
    <row r="14" spans="1:37" x14ac:dyDescent="0.3">
      <c r="A14" s="54"/>
      <c r="B14" s="117" t="s">
        <v>20</v>
      </c>
      <c r="C14" s="118"/>
      <c r="D14" s="117"/>
      <c r="E14" s="119" t="s">
        <v>34</v>
      </c>
      <c r="F14" s="120"/>
      <c r="G14" s="119" t="s">
        <v>41</v>
      </c>
      <c r="H14" s="120"/>
      <c r="I14" s="121" t="s">
        <v>0</v>
      </c>
      <c r="J14" s="121"/>
      <c r="K14" s="121" t="s">
        <v>15</v>
      </c>
      <c r="L14" s="121"/>
      <c r="M14" s="121" t="s">
        <v>35</v>
      </c>
      <c r="N14" s="119" t="s">
        <v>36</v>
      </c>
      <c r="O14" s="149" t="s">
        <v>42</v>
      </c>
      <c r="P14" s="149"/>
      <c r="Q14" s="94" t="s">
        <v>8</v>
      </c>
      <c r="R14" s="89"/>
      <c r="S14" s="89" t="s">
        <v>0</v>
      </c>
      <c r="T14" s="122" t="s">
        <v>8</v>
      </c>
      <c r="U14" s="123"/>
      <c r="V14" s="122" t="s">
        <v>0</v>
      </c>
      <c r="W14" s="94" t="s">
        <v>6</v>
      </c>
      <c r="X14" s="89"/>
      <c r="Y14" s="94" t="s">
        <v>0</v>
      </c>
      <c r="Z14" s="122" t="s">
        <v>7</v>
      </c>
      <c r="AA14" s="123"/>
      <c r="AB14" s="122" t="s">
        <v>0</v>
      </c>
      <c r="AC14" s="94" t="s">
        <v>21</v>
      </c>
      <c r="AD14" s="89"/>
      <c r="AE14" s="94" t="s">
        <v>0</v>
      </c>
      <c r="AF14" s="149" t="s">
        <v>49</v>
      </c>
      <c r="AG14" s="149"/>
    </row>
    <row r="15" spans="1:37" x14ac:dyDescent="0.3">
      <c r="A15" s="54"/>
      <c r="B15" s="117"/>
      <c r="C15" s="118"/>
      <c r="D15" s="117"/>
      <c r="E15" s="120"/>
      <c r="F15" s="124"/>
      <c r="G15" s="53" t="s">
        <v>39</v>
      </c>
      <c r="H15" s="119"/>
      <c r="I15" s="125" t="s">
        <v>44</v>
      </c>
      <c r="J15" s="126"/>
      <c r="K15" s="119" t="s">
        <v>1</v>
      </c>
      <c r="L15" s="119"/>
      <c r="M15" s="119" t="s">
        <v>45</v>
      </c>
      <c r="N15" s="119" t="s">
        <v>37</v>
      </c>
      <c r="O15" s="149" t="s">
        <v>43</v>
      </c>
      <c r="P15" s="149"/>
      <c r="Q15" s="114" t="s">
        <v>3</v>
      </c>
      <c r="R15" s="97"/>
      <c r="S15" s="89" t="s">
        <v>17</v>
      </c>
      <c r="T15" s="127" t="s">
        <v>4</v>
      </c>
      <c r="U15" s="128"/>
      <c r="V15" s="122" t="s">
        <v>17</v>
      </c>
      <c r="W15" s="114" t="s">
        <v>5</v>
      </c>
      <c r="X15" s="97"/>
      <c r="Y15" s="94" t="s">
        <v>17</v>
      </c>
      <c r="Z15" s="127" t="s">
        <v>13</v>
      </c>
      <c r="AA15" s="128"/>
      <c r="AB15" s="122" t="s">
        <v>19</v>
      </c>
      <c r="AC15" s="114" t="s">
        <v>22</v>
      </c>
      <c r="AD15" s="97"/>
      <c r="AE15" s="94" t="s">
        <v>19</v>
      </c>
      <c r="AF15" s="149" t="s">
        <v>43</v>
      </c>
      <c r="AG15" s="149"/>
    </row>
    <row r="16" spans="1:37" x14ac:dyDescent="0.3">
      <c r="A16" s="54"/>
      <c r="B16" s="2"/>
      <c r="C16" s="33"/>
      <c r="D16" s="2"/>
      <c r="E16" s="129">
        <v>8334</v>
      </c>
      <c r="F16" s="130"/>
      <c r="G16" s="131">
        <v>100</v>
      </c>
      <c r="H16" s="89"/>
      <c r="I16" s="129">
        <v>5245</v>
      </c>
      <c r="J16" s="132"/>
      <c r="K16" s="133">
        <v>0.48</v>
      </c>
      <c r="L16" s="134"/>
      <c r="M16" s="135" t="s">
        <v>30</v>
      </c>
      <c r="N16" s="54"/>
      <c r="O16" s="54">
        <f>O17*0.2</f>
        <v>10</v>
      </c>
      <c r="P16" s="54" t="s">
        <v>55</v>
      </c>
      <c r="Q16" s="114"/>
      <c r="R16" s="97"/>
      <c r="S16" s="97">
        <v>2</v>
      </c>
      <c r="T16" s="127"/>
      <c r="U16" s="128"/>
      <c r="V16" s="128">
        <v>2</v>
      </c>
      <c r="W16" s="114"/>
      <c r="X16" s="97"/>
      <c r="Y16" s="97">
        <v>4</v>
      </c>
      <c r="Z16" s="127"/>
      <c r="AA16" s="128"/>
      <c r="AB16" s="128">
        <v>6</v>
      </c>
      <c r="AC16" s="114"/>
      <c r="AD16" s="97"/>
      <c r="AE16" s="97">
        <v>8</v>
      </c>
      <c r="AF16" s="54"/>
      <c r="AG16" s="54"/>
    </row>
    <row r="17" spans="1:33" x14ac:dyDescent="0.3">
      <c r="A17" s="21"/>
      <c r="B17" s="21"/>
      <c r="C17" s="34"/>
      <c r="D17" s="20"/>
      <c r="E17" s="35" t="s">
        <v>38</v>
      </c>
      <c r="F17" s="136"/>
      <c r="G17" s="36" t="s">
        <v>40</v>
      </c>
      <c r="H17" s="137"/>
      <c r="I17" s="59"/>
      <c r="J17" s="21"/>
      <c r="K17" s="36" t="s">
        <v>50</v>
      </c>
      <c r="L17" s="21"/>
      <c r="M17" s="21"/>
      <c r="N17" s="20"/>
      <c r="O17" s="20">
        <v>50</v>
      </c>
      <c r="P17" s="20" t="s">
        <v>9</v>
      </c>
      <c r="Q17" s="138" t="s">
        <v>18</v>
      </c>
      <c r="R17" s="139" t="s">
        <v>23</v>
      </c>
      <c r="S17" s="137" t="s">
        <v>31</v>
      </c>
      <c r="T17" s="138" t="s">
        <v>10</v>
      </c>
      <c r="U17" s="139" t="s">
        <v>23</v>
      </c>
      <c r="V17" s="140" t="s">
        <v>31</v>
      </c>
      <c r="W17" s="138" t="s">
        <v>11</v>
      </c>
      <c r="X17" s="139" t="s">
        <v>23</v>
      </c>
      <c r="Y17" s="137" t="s">
        <v>31</v>
      </c>
      <c r="Z17" s="138" t="s">
        <v>11</v>
      </c>
      <c r="AA17" s="139" t="s">
        <v>23</v>
      </c>
      <c r="AB17" s="140" t="s">
        <v>31</v>
      </c>
      <c r="AC17" s="138" t="s">
        <v>11</v>
      </c>
      <c r="AD17" s="139" t="s">
        <v>23</v>
      </c>
      <c r="AE17" s="137" t="s">
        <v>31</v>
      </c>
      <c r="AF17" s="20"/>
      <c r="AG17" s="20"/>
    </row>
    <row r="18" spans="1:33" x14ac:dyDescent="0.3">
      <c r="A18" s="29"/>
      <c r="B18" s="29"/>
      <c r="C18" s="32"/>
      <c r="D18" s="29"/>
      <c r="E18" s="3"/>
      <c r="F18" s="3"/>
      <c r="G18" s="4"/>
      <c r="H18" s="4"/>
      <c r="I18" s="5"/>
      <c r="J18" s="5"/>
      <c r="K18" s="5"/>
      <c r="L18" s="5"/>
      <c r="M18" s="6"/>
      <c r="N18" s="2"/>
      <c r="O18" s="7"/>
      <c r="P18" s="7"/>
      <c r="Q18" s="8"/>
      <c r="R18" s="9"/>
      <c r="S18" s="2"/>
      <c r="T18" s="10"/>
      <c r="U18" s="11"/>
      <c r="V18" s="12"/>
      <c r="W18" s="8"/>
      <c r="X18" s="9"/>
      <c r="Y18" s="2"/>
      <c r="Z18" s="8"/>
      <c r="AA18" s="9"/>
      <c r="AB18" s="12"/>
      <c r="AC18" s="8"/>
      <c r="AD18" s="9"/>
      <c r="AE18" s="2"/>
      <c r="AF18" s="7"/>
      <c r="AG18" s="7"/>
    </row>
    <row r="19" spans="1:33" x14ac:dyDescent="0.3">
      <c r="A19" s="54"/>
      <c r="B19" s="2" t="s">
        <v>71</v>
      </c>
      <c r="C19" s="57" t="s">
        <v>54</v>
      </c>
      <c r="D19" s="2"/>
      <c r="E19" s="71">
        <v>1495</v>
      </c>
      <c r="F19" s="19"/>
      <c r="G19" s="30">
        <f t="shared" ref="G19:G28" si="0">($G$16*E19)/$E$16</f>
        <v>17.938564914806815</v>
      </c>
      <c r="H19" s="30"/>
      <c r="I19" s="31">
        <f>$I$16*G19/100</f>
        <v>940.8777297816174</v>
      </c>
      <c r="J19" s="19"/>
      <c r="K19" s="19">
        <f t="shared" ref="K19:K30" si="1">I19*$K$16</f>
        <v>451.62131029517633</v>
      </c>
      <c r="L19" s="19"/>
      <c r="M19" s="58">
        <v>0.05</v>
      </c>
      <c r="N19" s="19">
        <f t="shared" ref="N19:N30" si="2">K19*M19</f>
        <v>22.581065514758819</v>
      </c>
      <c r="O19" s="16">
        <f t="shared" ref="O19:O30" si="3">N19*$O$16</f>
        <v>225.81065514758819</v>
      </c>
      <c r="P19" s="17" t="s">
        <v>2</v>
      </c>
      <c r="Q19" s="14">
        <v>0</v>
      </c>
      <c r="R19" s="18">
        <v>0</v>
      </c>
      <c r="S19" s="19">
        <f>(Q19+R19)*11*2*$S$16</f>
        <v>0</v>
      </c>
      <c r="T19" s="14">
        <v>4</v>
      </c>
      <c r="U19" s="18">
        <v>0</v>
      </c>
      <c r="V19" s="15">
        <f>(T19+U19)*22*2*$V$16</f>
        <v>352</v>
      </c>
      <c r="W19" s="14">
        <v>0</v>
      </c>
      <c r="X19" s="18">
        <v>1</v>
      </c>
      <c r="Y19" s="19">
        <f>(W19+X19)*50*1*$Y$16</f>
        <v>200</v>
      </c>
      <c r="Z19" s="14">
        <v>4</v>
      </c>
      <c r="AA19" s="18">
        <v>0</v>
      </c>
      <c r="AB19" s="15">
        <f>(Z19+AA19)*75*0.5*$AB$16</f>
        <v>900</v>
      </c>
      <c r="AC19" s="14">
        <v>1</v>
      </c>
      <c r="AD19" s="18">
        <v>0</v>
      </c>
      <c r="AE19" s="19">
        <f>(AC19+AD19)*150*0.25*$AE$16</f>
        <v>300</v>
      </c>
      <c r="AF19" s="16">
        <f t="shared" ref="AF19:AF30" si="4">S19+V19+Y19+AB19+AE19</f>
        <v>1752</v>
      </c>
      <c r="AG19" s="17" t="s">
        <v>2</v>
      </c>
    </row>
    <row r="20" spans="1:33" x14ac:dyDescent="0.3">
      <c r="A20" s="54"/>
      <c r="B20" s="2" t="s">
        <v>196</v>
      </c>
      <c r="C20" s="57" t="s">
        <v>54</v>
      </c>
      <c r="D20" s="2"/>
      <c r="E20" s="71">
        <v>461</v>
      </c>
      <c r="F20" s="19"/>
      <c r="G20" s="30">
        <f t="shared" si="0"/>
        <v>5.5315574754019678</v>
      </c>
      <c r="H20" s="30"/>
      <c r="I20" s="31">
        <f t="shared" ref="I20:I30" si="5">$I$16*G20/100</f>
        <v>290.1301895848332</v>
      </c>
      <c r="J20" s="19"/>
      <c r="K20" s="19">
        <f t="shared" si="1"/>
        <v>139.26249100071993</v>
      </c>
      <c r="L20" s="19"/>
      <c r="M20" s="58">
        <v>0.05</v>
      </c>
      <c r="N20" s="19">
        <f t="shared" si="2"/>
        <v>6.9631245500359968</v>
      </c>
      <c r="O20" s="16">
        <f t="shared" si="3"/>
        <v>69.631245500359967</v>
      </c>
      <c r="P20" s="17" t="s">
        <v>2</v>
      </c>
      <c r="Q20" s="14">
        <v>0</v>
      </c>
      <c r="R20" s="18">
        <v>0</v>
      </c>
      <c r="S20" s="19">
        <f t="shared" ref="S20:S30" si="6">(Q20+R20)*11*2*$S$16</f>
        <v>0</v>
      </c>
      <c r="T20" s="14">
        <v>0</v>
      </c>
      <c r="U20" s="18">
        <v>0</v>
      </c>
      <c r="V20" s="15">
        <f t="shared" ref="V20:V30" si="7">(T20+U20)*22*2*$V$16</f>
        <v>0</v>
      </c>
      <c r="W20" s="14">
        <v>0</v>
      </c>
      <c r="X20" s="18">
        <v>0</v>
      </c>
      <c r="Y20" s="19">
        <f t="shared" ref="Y20:Y30" si="8">(W20+X20)*50*1*$Y$16</f>
        <v>0</v>
      </c>
      <c r="Z20" s="14">
        <v>0</v>
      </c>
      <c r="AA20" s="18">
        <v>0</v>
      </c>
      <c r="AB20" s="15">
        <f t="shared" ref="AB20:AB30" si="9">(Z20+AA20)*75*0.5*$AB$16</f>
        <v>0</v>
      </c>
      <c r="AC20" s="14">
        <v>0</v>
      </c>
      <c r="AD20" s="18">
        <v>0</v>
      </c>
      <c r="AE20" s="19">
        <f t="shared" ref="AE20:AE30" si="10">(AC20+AD20)*150*0.25*$AE$16</f>
        <v>0</v>
      </c>
      <c r="AF20" s="16">
        <f t="shared" si="4"/>
        <v>0</v>
      </c>
      <c r="AG20" s="17" t="s">
        <v>2</v>
      </c>
    </row>
    <row r="21" spans="1:33" x14ac:dyDescent="0.3">
      <c r="A21" s="54"/>
      <c r="B21" s="2" t="s">
        <v>197</v>
      </c>
      <c r="C21" s="57" t="s">
        <v>54</v>
      </c>
      <c r="D21" s="2"/>
      <c r="E21" s="71">
        <v>643</v>
      </c>
      <c r="F21" s="19"/>
      <c r="G21" s="30">
        <f t="shared" si="0"/>
        <v>7.7153827693784498</v>
      </c>
      <c r="H21" s="30"/>
      <c r="I21" s="31">
        <f t="shared" si="5"/>
        <v>404.67182625389972</v>
      </c>
      <c r="J21" s="19"/>
      <c r="K21" s="19">
        <f t="shared" si="1"/>
        <v>194.24247660187186</v>
      </c>
      <c r="L21" s="19"/>
      <c r="M21" s="58">
        <v>0.05</v>
      </c>
      <c r="N21" s="19">
        <f t="shared" si="2"/>
        <v>9.7121238300935939</v>
      </c>
      <c r="O21" s="16">
        <f t="shared" si="3"/>
        <v>97.121238300935943</v>
      </c>
      <c r="P21" s="17" t="s">
        <v>2</v>
      </c>
      <c r="Q21" s="14">
        <v>0</v>
      </c>
      <c r="R21" s="18">
        <v>0</v>
      </c>
      <c r="S21" s="19">
        <f t="shared" si="6"/>
        <v>0</v>
      </c>
      <c r="T21" s="14">
        <v>1</v>
      </c>
      <c r="U21" s="18">
        <v>0</v>
      </c>
      <c r="V21" s="15">
        <f t="shared" si="7"/>
        <v>88</v>
      </c>
      <c r="W21" s="14">
        <v>0</v>
      </c>
      <c r="X21" s="18">
        <v>0</v>
      </c>
      <c r="Y21" s="19">
        <f t="shared" si="8"/>
        <v>0</v>
      </c>
      <c r="Z21" s="14">
        <v>0</v>
      </c>
      <c r="AA21" s="18">
        <v>0</v>
      </c>
      <c r="AB21" s="15">
        <f t="shared" si="9"/>
        <v>0</v>
      </c>
      <c r="AC21" s="14">
        <v>1</v>
      </c>
      <c r="AD21" s="18">
        <v>0</v>
      </c>
      <c r="AE21" s="19">
        <f t="shared" si="10"/>
        <v>300</v>
      </c>
      <c r="AF21" s="16">
        <f t="shared" si="4"/>
        <v>388</v>
      </c>
      <c r="AG21" s="17" t="s">
        <v>2</v>
      </c>
    </row>
    <row r="22" spans="1:33" x14ac:dyDescent="0.3">
      <c r="A22" s="54"/>
      <c r="B22" s="2" t="s">
        <v>198</v>
      </c>
      <c r="C22" s="57" t="s">
        <v>54</v>
      </c>
      <c r="D22" s="2"/>
      <c r="E22" s="71">
        <v>908</v>
      </c>
      <c r="F22" s="19"/>
      <c r="G22" s="30">
        <f t="shared" ref="G22:G24" si="11">($G$16*E22)/$E$16</f>
        <v>10.895128389728821</v>
      </c>
      <c r="H22" s="30"/>
      <c r="I22" s="31">
        <f t="shared" si="5"/>
        <v>571.44948404127672</v>
      </c>
      <c r="J22" s="19"/>
      <c r="K22" s="19">
        <f t="shared" ref="K22:K24" si="12">I22*$K$16</f>
        <v>274.29575233981279</v>
      </c>
      <c r="L22" s="19"/>
      <c r="M22" s="58">
        <v>0.05</v>
      </c>
      <c r="N22" s="19">
        <f t="shared" ref="N22:N24" si="13">K22*M22</f>
        <v>13.714787616990641</v>
      </c>
      <c r="O22" s="16">
        <f t="shared" ref="O22:O24" si="14">N22*$O$16</f>
        <v>137.1478761699064</v>
      </c>
      <c r="P22" s="17" t="s">
        <v>2</v>
      </c>
      <c r="Q22" s="14">
        <v>0</v>
      </c>
      <c r="R22" s="18">
        <v>0</v>
      </c>
      <c r="S22" s="19">
        <f t="shared" ref="S22:S24" si="15">(Q22+R22)*11*2*$S$16</f>
        <v>0</v>
      </c>
      <c r="T22" s="14">
        <v>2</v>
      </c>
      <c r="U22" s="18">
        <v>0</v>
      </c>
      <c r="V22" s="15">
        <f t="shared" ref="V22:V24" si="16">(T22+U22)*22*2*$V$16</f>
        <v>176</v>
      </c>
      <c r="W22" s="14">
        <v>0</v>
      </c>
      <c r="X22" s="18">
        <v>0</v>
      </c>
      <c r="Y22" s="19">
        <f t="shared" ref="Y22:Y24" si="17">(W22+X22)*50*1*$Y$16</f>
        <v>0</v>
      </c>
      <c r="Z22" s="14">
        <v>0</v>
      </c>
      <c r="AA22" s="18">
        <v>0</v>
      </c>
      <c r="AB22" s="15">
        <f t="shared" ref="AB22:AB24" si="18">(Z22+AA22)*75*0.5*$AB$16</f>
        <v>0</v>
      </c>
      <c r="AC22" s="14">
        <v>0</v>
      </c>
      <c r="AD22" s="18">
        <v>0</v>
      </c>
      <c r="AE22" s="19">
        <f t="shared" ref="AE22:AE24" si="19">(AC22+AD22)*150*0.25*$AE$16</f>
        <v>0</v>
      </c>
      <c r="AF22" s="16">
        <f t="shared" ref="AF22:AF24" si="20">S22+V22+Y22+AB22+AE22</f>
        <v>176</v>
      </c>
      <c r="AG22" s="17" t="s">
        <v>2</v>
      </c>
    </row>
    <row r="23" spans="1:33" x14ac:dyDescent="0.3">
      <c r="A23" s="54"/>
      <c r="B23" s="2" t="s">
        <v>199</v>
      </c>
      <c r="C23" s="57" t="s">
        <v>54</v>
      </c>
      <c r="D23" s="2"/>
      <c r="E23" s="71">
        <v>1138</v>
      </c>
      <c r="F23" s="19"/>
      <c r="G23" s="30">
        <f t="shared" si="11"/>
        <v>13.654907607391408</v>
      </c>
      <c r="H23" s="30"/>
      <c r="I23" s="31">
        <f t="shared" si="5"/>
        <v>716.19990400767927</v>
      </c>
      <c r="J23" s="19"/>
      <c r="K23" s="19">
        <f t="shared" si="12"/>
        <v>343.77595392368602</v>
      </c>
      <c r="L23" s="19"/>
      <c r="M23" s="58">
        <v>0.05</v>
      </c>
      <c r="N23" s="19">
        <f t="shared" si="13"/>
        <v>17.188797696184302</v>
      </c>
      <c r="O23" s="16">
        <f t="shared" si="14"/>
        <v>171.88797696184304</v>
      </c>
      <c r="P23" s="17" t="s">
        <v>2</v>
      </c>
      <c r="Q23" s="14">
        <v>0</v>
      </c>
      <c r="R23" s="18">
        <v>0</v>
      </c>
      <c r="S23" s="19">
        <f t="shared" si="15"/>
        <v>0</v>
      </c>
      <c r="T23" s="14">
        <v>2</v>
      </c>
      <c r="U23" s="18">
        <v>0</v>
      </c>
      <c r="V23" s="15">
        <f t="shared" si="16"/>
        <v>176</v>
      </c>
      <c r="W23" s="14">
        <v>0</v>
      </c>
      <c r="X23" s="18">
        <v>0</v>
      </c>
      <c r="Y23" s="19">
        <f t="shared" si="17"/>
        <v>0</v>
      </c>
      <c r="Z23" s="14">
        <v>0</v>
      </c>
      <c r="AA23" s="18">
        <v>0</v>
      </c>
      <c r="AB23" s="15">
        <f t="shared" si="18"/>
        <v>0</v>
      </c>
      <c r="AC23" s="14">
        <v>0</v>
      </c>
      <c r="AD23" s="18">
        <v>0</v>
      </c>
      <c r="AE23" s="19">
        <f t="shared" si="19"/>
        <v>0</v>
      </c>
      <c r="AF23" s="16">
        <f t="shared" si="20"/>
        <v>176</v>
      </c>
      <c r="AG23" s="17" t="s">
        <v>2</v>
      </c>
    </row>
    <row r="24" spans="1:33" x14ac:dyDescent="0.3">
      <c r="A24" s="54"/>
      <c r="B24" s="2" t="s">
        <v>200</v>
      </c>
      <c r="C24" s="57" t="s">
        <v>54</v>
      </c>
      <c r="D24" s="2"/>
      <c r="E24" s="71">
        <v>232</v>
      </c>
      <c r="F24" s="19"/>
      <c r="G24" s="30">
        <f t="shared" si="11"/>
        <v>2.7837772978161746</v>
      </c>
      <c r="H24" s="30"/>
      <c r="I24" s="31">
        <f t="shared" si="5"/>
        <v>146.00911927045837</v>
      </c>
      <c r="J24" s="19"/>
      <c r="K24" s="19">
        <f t="shared" si="12"/>
        <v>70.084377249820008</v>
      </c>
      <c r="L24" s="19"/>
      <c r="M24" s="58">
        <v>0.05</v>
      </c>
      <c r="N24" s="19">
        <f t="shared" si="13"/>
        <v>3.5042188624910007</v>
      </c>
      <c r="O24" s="16">
        <f t="shared" si="14"/>
        <v>35.042188624910004</v>
      </c>
      <c r="P24" s="17" t="s">
        <v>2</v>
      </c>
      <c r="Q24" s="14">
        <v>0</v>
      </c>
      <c r="R24" s="18">
        <v>0</v>
      </c>
      <c r="S24" s="19">
        <f t="shared" si="15"/>
        <v>0</v>
      </c>
      <c r="T24" s="14">
        <v>1</v>
      </c>
      <c r="U24" s="18">
        <v>0</v>
      </c>
      <c r="V24" s="15">
        <f t="shared" si="16"/>
        <v>88</v>
      </c>
      <c r="W24" s="14">
        <v>0</v>
      </c>
      <c r="X24" s="18">
        <v>0</v>
      </c>
      <c r="Y24" s="19">
        <f t="shared" si="17"/>
        <v>0</v>
      </c>
      <c r="Z24" s="14">
        <v>0</v>
      </c>
      <c r="AA24" s="18">
        <v>0</v>
      </c>
      <c r="AB24" s="15">
        <f t="shared" si="18"/>
        <v>0</v>
      </c>
      <c r="AC24" s="14">
        <v>0</v>
      </c>
      <c r="AD24" s="18">
        <v>0</v>
      </c>
      <c r="AE24" s="19">
        <f t="shared" si="19"/>
        <v>0</v>
      </c>
      <c r="AF24" s="16">
        <f t="shared" si="20"/>
        <v>88</v>
      </c>
      <c r="AG24" s="17" t="s">
        <v>2</v>
      </c>
    </row>
    <row r="25" spans="1:33" x14ac:dyDescent="0.3">
      <c r="A25" s="54"/>
      <c r="B25" s="2" t="s">
        <v>201</v>
      </c>
      <c r="C25" s="57" t="s">
        <v>54</v>
      </c>
      <c r="D25" s="2"/>
      <c r="E25" s="71">
        <v>536</v>
      </c>
      <c r="F25" s="19"/>
      <c r="G25" s="30">
        <f t="shared" si="0"/>
        <v>6.4314854811615074</v>
      </c>
      <c r="H25" s="30"/>
      <c r="I25" s="31">
        <f t="shared" si="5"/>
        <v>337.33141348692106</v>
      </c>
      <c r="J25" s="19"/>
      <c r="K25" s="19">
        <f t="shared" si="1"/>
        <v>161.9190784737221</v>
      </c>
      <c r="L25" s="19"/>
      <c r="M25" s="58">
        <v>0.05</v>
      </c>
      <c r="N25" s="19">
        <f t="shared" si="2"/>
        <v>8.0959539236861051</v>
      </c>
      <c r="O25" s="16">
        <f t="shared" si="3"/>
        <v>80.959539236861048</v>
      </c>
      <c r="P25" s="17" t="s">
        <v>2</v>
      </c>
      <c r="Q25" s="14">
        <v>0</v>
      </c>
      <c r="R25" s="18">
        <v>0</v>
      </c>
      <c r="S25" s="19">
        <f t="shared" si="6"/>
        <v>0</v>
      </c>
      <c r="T25" s="14">
        <v>3</v>
      </c>
      <c r="U25" s="18">
        <v>0</v>
      </c>
      <c r="V25" s="15">
        <f t="shared" si="7"/>
        <v>264</v>
      </c>
      <c r="W25" s="14">
        <v>0</v>
      </c>
      <c r="X25" s="18">
        <v>0</v>
      </c>
      <c r="Y25" s="19">
        <f t="shared" si="8"/>
        <v>0</v>
      </c>
      <c r="Z25" s="14">
        <v>0</v>
      </c>
      <c r="AA25" s="18">
        <v>0</v>
      </c>
      <c r="AB25" s="15">
        <f t="shared" si="9"/>
        <v>0</v>
      </c>
      <c r="AC25" s="14">
        <v>0</v>
      </c>
      <c r="AD25" s="18">
        <v>0</v>
      </c>
      <c r="AE25" s="19">
        <f t="shared" si="10"/>
        <v>0</v>
      </c>
      <c r="AF25" s="16">
        <f t="shared" si="4"/>
        <v>264</v>
      </c>
      <c r="AG25" s="17" t="s">
        <v>2</v>
      </c>
    </row>
    <row r="26" spans="1:33" x14ac:dyDescent="0.3">
      <c r="A26" s="54"/>
      <c r="B26" s="2" t="s">
        <v>202</v>
      </c>
      <c r="C26" s="57" t="s">
        <v>54</v>
      </c>
      <c r="D26" s="2"/>
      <c r="E26" s="71">
        <v>469</v>
      </c>
      <c r="F26" s="19"/>
      <c r="G26" s="30">
        <f t="shared" si="0"/>
        <v>5.6275497960163188</v>
      </c>
      <c r="H26" s="30"/>
      <c r="I26" s="31">
        <f t="shared" si="5"/>
        <v>295.16498680105593</v>
      </c>
      <c r="J26" s="19"/>
      <c r="K26" s="19">
        <f t="shared" si="1"/>
        <v>141.67919366450684</v>
      </c>
      <c r="L26" s="19"/>
      <c r="M26" s="58">
        <v>0.05</v>
      </c>
      <c r="N26" s="19">
        <f t="shared" si="2"/>
        <v>7.0839596832253422</v>
      </c>
      <c r="O26" s="16">
        <f t="shared" si="3"/>
        <v>70.83959683225342</v>
      </c>
      <c r="P26" s="17" t="s">
        <v>2</v>
      </c>
      <c r="Q26" s="14">
        <v>0</v>
      </c>
      <c r="R26" s="18">
        <v>0</v>
      </c>
      <c r="S26" s="19">
        <f t="shared" si="6"/>
        <v>0</v>
      </c>
      <c r="T26" s="14">
        <v>1</v>
      </c>
      <c r="U26" s="18">
        <v>0</v>
      </c>
      <c r="V26" s="15">
        <f t="shared" si="7"/>
        <v>88</v>
      </c>
      <c r="W26" s="14">
        <v>0</v>
      </c>
      <c r="X26" s="18">
        <v>0</v>
      </c>
      <c r="Y26" s="19">
        <f t="shared" si="8"/>
        <v>0</v>
      </c>
      <c r="Z26" s="14">
        <v>0</v>
      </c>
      <c r="AA26" s="18">
        <v>0</v>
      </c>
      <c r="AB26" s="15">
        <f t="shared" si="9"/>
        <v>0</v>
      </c>
      <c r="AC26" s="14">
        <v>0</v>
      </c>
      <c r="AD26" s="18">
        <v>0</v>
      </c>
      <c r="AE26" s="19">
        <f t="shared" si="10"/>
        <v>0</v>
      </c>
      <c r="AF26" s="16">
        <f t="shared" si="4"/>
        <v>88</v>
      </c>
      <c r="AG26" s="17" t="s">
        <v>2</v>
      </c>
    </row>
    <row r="27" spans="1:33" x14ac:dyDescent="0.3">
      <c r="A27" s="54"/>
      <c r="B27" s="2" t="s">
        <v>203</v>
      </c>
      <c r="C27" s="57" t="s">
        <v>54</v>
      </c>
      <c r="D27" s="2"/>
      <c r="E27" s="71">
        <v>458</v>
      </c>
      <c r="F27" s="19"/>
      <c r="G27" s="30">
        <f t="shared" si="0"/>
        <v>5.4955603551715866</v>
      </c>
      <c r="H27" s="30"/>
      <c r="I27" s="31">
        <f t="shared" si="5"/>
        <v>288.24214062874972</v>
      </c>
      <c r="J27" s="19"/>
      <c r="K27" s="19">
        <f t="shared" si="1"/>
        <v>138.35622750179985</v>
      </c>
      <c r="L27" s="19"/>
      <c r="M27" s="58">
        <v>0.05</v>
      </c>
      <c r="N27" s="19">
        <f t="shared" si="2"/>
        <v>6.9178113750899932</v>
      </c>
      <c r="O27" s="16">
        <f t="shared" si="3"/>
        <v>69.178113750899939</v>
      </c>
      <c r="P27" s="17" t="s">
        <v>2</v>
      </c>
      <c r="Q27" s="14">
        <v>0</v>
      </c>
      <c r="R27" s="18">
        <v>0</v>
      </c>
      <c r="S27" s="19">
        <f t="shared" si="6"/>
        <v>0</v>
      </c>
      <c r="T27" s="14">
        <v>2</v>
      </c>
      <c r="U27" s="18">
        <v>0</v>
      </c>
      <c r="V27" s="15">
        <f t="shared" si="7"/>
        <v>176</v>
      </c>
      <c r="W27" s="14">
        <v>0</v>
      </c>
      <c r="X27" s="18">
        <v>0</v>
      </c>
      <c r="Y27" s="19">
        <f t="shared" si="8"/>
        <v>0</v>
      </c>
      <c r="Z27" s="14">
        <v>0</v>
      </c>
      <c r="AA27" s="18">
        <v>0</v>
      </c>
      <c r="AB27" s="15">
        <f t="shared" si="9"/>
        <v>0</v>
      </c>
      <c r="AC27" s="14">
        <v>0</v>
      </c>
      <c r="AD27" s="18">
        <v>0</v>
      </c>
      <c r="AE27" s="19">
        <f t="shared" si="10"/>
        <v>0</v>
      </c>
      <c r="AF27" s="16">
        <f t="shared" si="4"/>
        <v>176</v>
      </c>
      <c r="AG27" s="17" t="s">
        <v>2</v>
      </c>
    </row>
    <row r="28" spans="1:33" x14ac:dyDescent="0.3">
      <c r="A28" s="54"/>
      <c r="B28" s="2" t="s">
        <v>204</v>
      </c>
      <c r="C28" s="57" t="s">
        <v>54</v>
      </c>
      <c r="D28" s="2"/>
      <c r="E28" s="71">
        <v>1192</v>
      </c>
      <c r="F28" s="19"/>
      <c r="G28" s="30">
        <f t="shared" si="0"/>
        <v>14.302855771538278</v>
      </c>
      <c r="H28" s="30"/>
      <c r="I28" s="31">
        <f t="shared" si="5"/>
        <v>750.18478521718271</v>
      </c>
      <c r="J28" s="19"/>
      <c r="K28" s="19">
        <f t="shared" si="1"/>
        <v>360.08869690424768</v>
      </c>
      <c r="L28" s="19"/>
      <c r="M28" s="58">
        <v>0.05</v>
      </c>
      <c r="N28" s="19">
        <f t="shared" si="2"/>
        <v>18.004434845212383</v>
      </c>
      <c r="O28" s="16">
        <f t="shared" si="3"/>
        <v>180.04434845212384</v>
      </c>
      <c r="P28" s="17" t="s">
        <v>2</v>
      </c>
      <c r="Q28" s="14">
        <v>0</v>
      </c>
      <c r="R28" s="18">
        <v>0</v>
      </c>
      <c r="S28" s="19">
        <f t="shared" si="6"/>
        <v>0</v>
      </c>
      <c r="T28" s="14">
        <v>3</v>
      </c>
      <c r="U28" s="18">
        <v>0</v>
      </c>
      <c r="V28" s="15">
        <f t="shared" si="7"/>
        <v>264</v>
      </c>
      <c r="W28" s="14">
        <v>0</v>
      </c>
      <c r="X28" s="18">
        <v>0</v>
      </c>
      <c r="Y28" s="19">
        <f t="shared" si="8"/>
        <v>0</v>
      </c>
      <c r="Z28" s="14">
        <v>0</v>
      </c>
      <c r="AA28" s="18">
        <v>0</v>
      </c>
      <c r="AB28" s="15">
        <f t="shared" si="9"/>
        <v>0</v>
      </c>
      <c r="AC28" s="14">
        <v>0</v>
      </c>
      <c r="AD28" s="18">
        <v>0</v>
      </c>
      <c r="AE28" s="19">
        <f t="shared" si="10"/>
        <v>0</v>
      </c>
      <c r="AF28" s="16">
        <f t="shared" si="4"/>
        <v>264</v>
      </c>
      <c r="AG28" s="17" t="s">
        <v>2</v>
      </c>
    </row>
    <row r="29" spans="1:33" x14ac:dyDescent="0.3">
      <c r="A29" s="54"/>
      <c r="B29" s="2" t="s">
        <v>205</v>
      </c>
      <c r="C29" s="57" t="s">
        <v>54</v>
      </c>
      <c r="D29" s="2"/>
      <c r="E29" s="71">
        <v>514</v>
      </c>
      <c r="F29" s="19"/>
      <c r="G29" s="30">
        <f>($G$16*E29)/$E$16</f>
        <v>6.1675065994720422</v>
      </c>
      <c r="H29" s="30"/>
      <c r="I29" s="31">
        <f t="shared" si="5"/>
        <v>323.48572114230859</v>
      </c>
      <c r="J29" s="19"/>
      <c r="K29" s="19">
        <f t="shared" si="1"/>
        <v>155.27314614830811</v>
      </c>
      <c r="L29" s="19"/>
      <c r="M29" s="58">
        <v>0.05</v>
      </c>
      <c r="N29" s="19">
        <f t="shared" si="2"/>
        <v>7.7636573074154063</v>
      </c>
      <c r="O29" s="16">
        <f t="shared" si="3"/>
        <v>77.636573074154057</v>
      </c>
      <c r="P29" s="17" t="s">
        <v>2</v>
      </c>
      <c r="Q29" s="14">
        <v>0</v>
      </c>
      <c r="R29" s="18">
        <v>0</v>
      </c>
      <c r="S29" s="19">
        <f t="shared" si="6"/>
        <v>0</v>
      </c>
      <c r="T29" s="14">
        <v>1</v>
      </c>
      <c r="U29" s="18">
        <v>0</v>
      </c>
      <c r="V29" s="15">
        <f t="shared" si="7"/>
        <v>88</v>
      </c>
      <c r="W29" s="14">
        <v>0</v>
      </c>
      <c r="X29" s="18">
        <v>0</v>
      </c>
      <c r="Y29" s="19">
        <f t="shared" si="8"/>
        <v>0</v>
      </c>
      <c r="Z29" s="14">
        <v>0</v>
      </c>
      <c r="AA29" s="18">
        <v>0</v>
      </c>
      <c r="AB29" s="15">
        <f t="shared" si="9"/>
        <v>0</v>
      </c>
      <c r="AC29" s="14">
        <v>0</v>
      </c>
      <c r="AD29" s="18">
        <v>0</v>
      </c>
      <c r="AE29" s="19">
        <f t="shared" si="10"/>
        <v>0</v>
      </c>
      <c r="AF29" s="16">
        <f t="shared" si="4"/>
        <v>88</v>
      </c>
      <c r="AG29" s="17" t="s">
        <v>2</v>
      </c>
    </row>
    <row r="30" spans="1:33" x14ac:dyDescent="0.3">
      <c r="A30" s="54"/>
      <c r="B30" s="2" t="s">
        <v>206</v>
      </c>
      <c r="C30" s="57" t="s">
        <v>54</v>
      </c>
      <c r="D30" s="2"/>
      <c r="E30" s="71">
        <v>288</v>
      </c>
      <c r="F30" s="19"/>
      <c r="G30" s="30">
        <f t="shared" ref="G30" si="21">($G$16*E30)/$E$16</f>
        <v>3.4557235421166306</v>
      </c>
      <c r="H30" s="30"/>
      <c r="I30" s="31">
        <f t="shared" si="5"/>
        <v>181.25269978401727</v>
      </c>
      <c r="J30" s="19"/>
      <c r="K30" s="19">
        <f t="shared" si="1"/>
        <v>87.001295896328287</v>
      </c>
      <c r="L30" s="19"/>
      <c r="M30" s="58">
        <v>0.05</v>
      </c>
      <c r="N30" s="19">
        <f t="shared" si="2"/>
        <v>4.3500647948164142</v>
      </c>
      <c r="O30" s="16">
        <f t="shared" si="3"/>
        <v>43.500647948164143</v>
      </c>
      <c r="P30" s="17" t="s">
        <v>2</v>
      </c>
      <c r="Q30" s="14">
        <v>0</v>
      </c>
      <c r="R30" s="18">
        <v>0</v>
      </c>
      <c r="S30" s="19">
        <f t="shared" si="6"/>
        <v>0</v>
      </c>
      <c r="T30" s="14">
        <v>1</v>
      </c>
      <c r="U30" s="18">
        <v>0</v>
      </c>
      <c r="V30" s="15">
        <f t="shared" si="7"/>
        <v>88</v>
      </c>
      <c r="W30" s="14">
        <v>0</v>
      </c>
      <c r="X30" s="18">
        <v>0</v>
      </c>
      <c r="Y30" s="19">
        <f t="shared" si="8"/>
        <v>0</v>
      </c>
      <c r="Z30" s="14">
        <v>0</v>
      </c>
      <c r="AA30" s="18">
        <v>0</v>
      </c>
      <c r="AB30" s="15">
        <f t="shared" si="9"/>
        <v>0</v>
      </c>
      <c r="AC30" s="14">
        <v>0</v>
      </c>
      <c r="AD30" s="18">
        <v>0</v>
      </c>
      <c r="AE30" s="19">
        <f t="shared" si="10"/>
        <v>0</v>
      </c>
      <c r="AF30" s="16">
        <f t="shared" si="4"/>
        <v>88</v>
      </c>
      <c r="AG30" s="17" t="s">
        <v>2</v>
      </c>
    </row>
    <row r="31" spans="1:33" x14ac:dyDescent="0.3">
      <c r="A31" s="21"/>
      <c r="B31" s="21"/>
      <c r="C31" s="34"/>
      <c r="D31" s="20"/>
      <c r="E31" s="21"/>
      <c r="F31" s="21"/>
      <c r="G31" s="22"/>
      <c r="H31" s="22"/>
      <c r="I31" s="21"/>
      <c r="J31" s="21"/>
      <c r="K31" s="21"/>
      <c r="L31" s="21"/>
      <c r="M31" s="23"/>
      <c r="N31" s="21"/>
      <c r="O31" s="24"/>
      <c r="P31" s="25"/>
      <c r="Q31" s="26"/>
      <c r="R31" s="27"/>
      <c r="S31" s="21"/>
      <c r="T31" s="26"/>
      <c r="U31" s="27"/>
      <c r="V31" s="28"/>
      <c r="W31" s="26"/>
      <c r="X31" s="27"/>
      <c r="Y31" s="21"/>
      <c r="Z31" s="26"/>
      <c r="AA31" s="27"/>
      <c r="AB31" s="28"/>
      <c r="AC31" s="26"/>
      <c r="AD31" s="27"/>
      <c r="AE31" s="21"/>
      <c r="AF31" s="24"/>
      <c r="AG31" s="25"/>
    </row>
    <row r="32" spans="1:33" x14ac:dyDescent="0.3">
      <c r="A32" s="54"/>
      <c r="B32" s="2"/>
      <c r="C32" s="33"/>
      <c r="D32" s="2"/>
      <c r="E32" s="5"/>
      <c r="F32" s="5"/>
      <c r="G32" s="46"/>
      <c r="H32" s="46"/>
      <c r="I32" s="5"/>
      <c r="J32" s="5"/>
      <c r="K32" s="5"/>
      <c r="L32" s="5"/>
      <c r="M32" s="6"/>
      <c r="N32" s="5"/>
      <c r="O32" s="5"/>
      <c r="P32" s="2"/>
      <c r="Q32" s="48"/>
      <c r="R32" s="49"/>
      <c r="S32" s="5"/>
      <c r="T32" s="48"/>
      <c r="U32" s="49"/>
      <c r="V32" s="50"/>
      <c r="W32" s="48"/>
      <c r="X32" s="49"/>
      <c r="Y32" s="5"/>
      <c r="Z32" s="48"/>
      <c r="AA32" s="49"/>
      <c r="AB32" s="50"/>
      <c r="AC32" s="48"/>
      <c r="AD32" s="49"/>
      <c r="AE32" s="5"/>
      <c r="AF32" s="47"/>
      <c r="AG32" s="7"/>
    </row>
    <row r="33" spans="1:33" s="45" customFormat="1" ht="18" x14ac:dyDescent="0.35">
      <c r="A33" s="55"/>
      <c r="B33" s="2"/>
      <c r="C33" s="33"/>
      <c r="D33" s="2"/>
      <c r="E33" s="150">
        <f>SUM(E19:E30)</f>
        <v>8334</v>
      </c>
      <c r="F33" s="150"/>
      <c r="G33" s="150">
        <f>SUM(G19:G30)</f>
        <v>100.00000000000001</v>
      </c>
      <c r="H33" s="150"/>
      <c r="I33" s="150">
        <f>SUM(I19:I30)</f>
        <v>5245</v>
      </c>
      <c r="J33" s="150"/>
      <c r="K33" s="150">
        <f>SUM(K19:K30)</f>
        <v>2517.6</v>
      </c>
      <c r="L33" s="150"/>
      <c r="M33" s="74">
        <f>SUM(M19:M30)/COUNT(M19:M30)</f>
        <v>4.9999999999999996E-2</v>
      </c>
      <c r="N33" s="37">
        <f>SUM(N18:N31)</f>
        <v>125.88000000000001</v>
      </c>
      <c r="O33" s="38">
        <f>SUM(O19:O30)</f>
        <v>1258.8</v>
      </c>
      <c r="P33" s="39" t="s">
        <v>2</v>
      </c>
      <c r="Q33" s="40">
        <f>SUM(Q18:Q31)</f>
        <v>0</v>
      </c>
      <c r="R33" s="41">
        <f>SUM(R18:R31)</f>
        <v>0</v>
      </c>
      <c r="S33" s="42"/>
      <c r="T33" s="40">
        <f>SUM(T18:T31)</f>
        <v>21</v>
      </c>
      <c r="U33" s="41">
        <f>SUM(U18:U31)</f>
        <v>0</v>
      </c>
      <c r="V33" s="43"/>
      <c r="W33" s="40">
        <f>SUM(W18:W31)</f>
        <v>0</v>
      </c>
      <c r="X33" s="41">
        <f>SUM(X18:X31)</f>
        <v>1</v>
      </c>
      <c r="Y33" s="42"/>
      <c r="Z33" s="40">
        <f>SUM(Z18:Z31)</f>
        <v>4</v>
      </c>
      <c r="AA33" s="41">
        <f>SUM(AA18:AA31)</f>
        <v>0</v>
      </c>
      <c r="AB33" s="43"/>
      <c r="AC33" s="40">
        <f>SUM(AC18:AC31)</f>
        <v>2</v>
      </c>
      <c r="AD33" s="41">
        <f>SUM(AD18:AD31)</f>
        <v>0</v>
      </c>
      <c r="AE33" s="42"/>
      <c r="AF33" s="38">
        <f>SUM(AF19:AF30)</f>
        <v>3548</v>
      </c>
      <c r="AG33" s="44" t="s">
        <v>2</v>
      </c>
    </row>
    <row r="34" spans="1:33" s="45" customFormat="1" ht="14.4" customHeight="1" x14ac:dyDescent="0.35">
      <c r="A34" s="55"/>
      <c r="B34" s="2"/>
      <c r="C34" s="33"/>
      <c r="D34" s="2"/>
      <c r="E34" s="98"/>
      <c r="F34" s="51"/>
      <c r="G34" s="52"/>
      <c r="H34" s="52"/>
      <c r="I34" s="98"/>
      <c r="J34" s="98"/>
      <c r="K34" s="98"/>
      <c r="L34" s="98"/>
      <c r="M34" s="37"/>
      <c r="N34" s="37"/>
      <c r="O34" s="72"/>
      <c r="P34" s="55"/>
      <c r="Q34" s="40"/>
      <c r="R34" s="41"/>
      <c r="S34" s="42"/>
      <c r="T34" s="40"/>
      <c r="U34" s="41"/>
      <c r="V34" s="43"/>
      <c r="W34" s="40"/>
      <c r="X34" s="41"/>
      <c r="Y34" s="42"/>
      <c r="Z34" s="40"/>
      <c r="AA34" s="41"/>
      <c r="AB34" s="43"/>
      <c r="AC34" s="40"/>
      <c r="AD34" s="41"/>
      <c r="AE34" s="42"/>
      <c r="AF34" s="38"/>
      <c r="AG34" s="44"/>
    </row>
    <row r="35" spans="1:33" x14ac:dyDescent="0.3">
      <c r="I35" s="60"/>
      <c r="J35" s="60"/>
      <c r="K35" s="60"/>
      <c r="L35" s="60"/>
      <c r="M35" s="60"/>
    </row>
    <row r="36" spans="1:33" ht="15.6" x14ac:dyDescent="0.3">
      <c r="B36" s="65" t="s">
        <v>14</v>
      </c>
      <c r="I36" s="60"/>
      <c r="J36" s="60"/>
      <c r="K36" s="60"/>
      <c r="L36" s="60"/>
      <c r="M36" s="60"/>
      <c r="N36" s="61" t="s">
        <v>32</v>
      </c>
      <c r="O36" s="62" t="s">
        <v>16</v>
      </c>
      <c r="P36" s="63"/>
      <c r="Q36" s="64">
        <f>Q33</f>
        <v>0</v>
      </c>
      <c r="R36" s="64" t="s">
        <v>27</v>
      </c>
      <c r="S36" s="8"/>
      <c r="T36" s="64">
        <f>T33</f>
        <v>21</v>
      </c>
      <c r="U36" s="64" t="s">
        <v>26</v>
      </c>
      <c r="V36" s="8"/>
      <c r="W36" s="64">
        <f>W33</f>
        <v>0</v>
      </c>
      <c r="X36" s="64" t="s">
        <v>25</v>
      </c>
      <c r="Y36" s="8"/>
      <c r="Z36" s="64">
        <f>Z33</f>
        <v>4</v>
      </c>
      <c r="AA36" s="64" t="s">
        <v>28</v>
      </c>
      <c r="AB36" s="8"/>
      <c r="AC36" s="64">
        <f>AC33</f>
        <v>2</v>
      </c>
      <c r="AD36" s="64" t="s">
        <v>29</v>
      </c>
      <c r="AE36" s="99" t="s">
        <v>296</v>
      </c>
      <c r="AF36" s="100">
        <f>Q36*11+T36*22+W36*50+Z36*75+AC36*150</f>
        <v>1062</v>
      </c>
      <c r="AG36" s="61" t="s">
        <v>297</v>
      </c>
    </row>
    <row r="37" spans="1:33" ht="15.6" x14ac:dyDescent="0.3">
      <c r="C37" s="73"/>
      <c r="D37" s="73"/>
      <c r="I37" s="60"/>
      <c r="J37" s="60"/>
      <c r="K37" s="60"/>
      <c r="L37" s="60"/>
      <c r="M37" s="60"/>
      <c r="N37" s="66" t="s">
        <v>33</v>
      </c>
      <c r="O37" s="67" t="s">
        <v>16</v>
      </c>
      <c r="P37" s="68"/>
      <c r="Q37" s="69">
        <f>R33</f>
        <v>0</v>
      </c>
      <c r="R37" s="70" t="s">
        <v>27</v>
      </c>
      <c r="S37" s="9"/>
      <c r="T37" s="69">
        <f>U33</f>
        <v>0</v>
      </c>
      <c r="U37" s="70" t="s">
        <v>26</v>
      </c>
      <c r="V37" s="9"/>
      <c r="W37" s="69">
        <f>X33</f>
        <v>1</v>
      </c>
      <c r="X37" s="70" t="s">
        <v>25</v>
      </c>
      <c r="Y37" s="9"/>
      <c r="Z37" s="69">
        <f>AA33</f>
        <v>0</v>
      </c>
      <c r="AA37" s="70" t="s">
        <v>28</v>
      </c>
      <c r="AB37" s="9"/>
      <c r="AC37" s="69">
        <f>AD33</f>
        <v>0</v>
      </c>
      <c r="AD37" s="70" t="s">
        <v>29</v>
      </c>
      <c r="AE37" s="101" t="s">
        <v>296</v>
      </c>
      <c r="AF37" s="66">
        <f>Q37*11+T37*22+W37*50+Z37*75+AC37*150</f>
        <v>50</v>
      </c>
      <c r="AG37" s="66" t="s">
        <v>297</v>
      </c>
    </row>
    <row r="38" spans="1:33" x14ac:dyDescent="0.3">
      <c r="B38" s="13" t="s">
        <v>261</v>
      </c>
    </row>
    <row r="39" spans="1:33" x14ac:dyDescent="0.3">
      <c r="B39" s="13" t="s">
        <v>262</v>
      </c>
      <c r="AD39" s="102" t="s">
        <v>298</v>
      </c>
      <c r="AE39" s="102"/>
      <c r="AF39" s="103">
        <f>AF36+AF37</f>
        <v>1112</v>
      </c>
      <c r="AG39" s="102" t="s">
        <v>297</v>
      </c>
    </row>
    <row r="40" spans="1:33" ht="18" x14ac:dyDescent="0.35">
      <c r="K40" s="76"/>
      <c r="L40" s="76"/>
      <c r="M40" s="76"/>
      <c r="N40" s="77" t="s">
        <v>263</v>
      </c>
      <c r="O40" s="78">
        <f>((R33*$S$16*11*2)+(U33*$V$16*22*2)+(X33*$Y$16*50)+(AA33*$AB$16*0.5*75)+(AD33*$AE$16*150*0.25))</f>
        <v>200</v>
      </c>
      <c r="P40" s="79" t="s">
        <v>2</v>
      </c>
    </row>
    <row r="41" spans="1:33" ht="25.8" x14ac:dyDescent="0.5">
      <c r="K41" s="76"/>
      <c r="L41" s="76"/>
      <c r="M41" s="76"/>
      <c r="N41" s="80" t="s">
        <v>41</v>
      </c>
      <c r="O41" s="81">
        <f>((R33*$S$16*11*2)+(U33*$V$16*22*2)+(X33*$Y$16*50)+(AA33*$AB$16*0.5*75)+(AD33*$AE$16*150*0.25))/O33*100</f>
        <v>15.888147442008263</v>
      </c>
      <c r="P41" s="82" t="s">
        <v>264</v>
      </c>
    </row>
  </sheetData>
  <mergeCells count="11">
    <mergeCell ref="A4:AG4"/>
    <mergeCell ref="B9:F9"/>
    <mergeCell ref="A6:AG6"/>
    <mergeCell ref="E33:F33"/>
    <mergeCell ref="G33:H33"/>
    <mergeCell ref="I33:J33"/>
    <mergeCell ref="K33:L33"/>
    <mergeCell ref="O15:P15"/>
    <mergeCell ref="AF15:AG15"/>
    <mergeCell ref="O14:P14"/>
    <mergeCell ref="AF14:AG14"/>
  </mergeCells>
  <pageMargins left="0.78740157480314965" right="0.78740157480314965" top="0.39370078740157483" bottom="0.39370078740157483" header="0" footer="0"/>
  <pageSetup paperSize="8" scale="93" orientation="landscape" r:id="rId1"/>
  <headerFooter>
    <oddHeader>&amp;R&amp;"NDSFrutiger 45 Light,Standard"&amp;10Ladeinfrastrukturkonzept für den Landkreis Hildesheim und die kreisangehörigen Kommunen</oddHeader>
    <oddFooter>&amp;L&amp;"NDSFrutiger 45 Light,Standard"&amp;10Anlage 2: LISA-Tabellen&amp;R&amp;"NDSFrutiger 45 Light,Standard"&amp;10Seite &amp;"NDSFrutiger 45 Light,Fett"&amp;P&amp;"NDSFrutiger 45 Light,Standard" von&amp;"NDSFrutiger 45 Light,Fett" 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34852-375B-448A-A77D-34946BE2D214}">
  <dimension ref="A1:AK41"/>
  <sheetViews>
    <sheetView view="pageLayout" zoomScale="70" zoomScaleNormal="100" zoomScalePageLayoutView="70" workbookViewId="0">
      <selection activeCell="AE41" sqref="AE41"/>
    </sheetView>
  </sheetViews>
  <sheetFormatPr baseColWidth="10" defaultColWidth="11.5546875" defaultRowHeight="14.4" x14ac:dyDescent="0.3"/>
  <cols>
    <col min="1" max="1" width="3.44140625" style="13" customWidth="1"/>
    <col min="2" max="2" width="43" style="13" customWidth="1"/>
    <col min="3" max="4" width="3.44140625" style="13" customWidth="1"/>
    <col min="5" max="5" width="17.6640625" style="13" customWidth="1"/>
    <col min="6" max="6" width="3.44140625" style="13" customWidth="1"/>
    <col min="7" max="7" width="12.44140625" style="13" bestFit="1" customWidth="1"/>
    <col min="8" max="8" width="3.44140625" style="13" customWidth="1"/>
    <col min="9" max="9" width="11.5546875" style="13"/>
    <col min="10" max="10" width="3.44140625" style="13" customWidth="1"/>
    <col min="11" max="11" width="11.5546875" style="13"/>
    <col min="12" max="12" width="3.44140625" style="13" customWidth="1"/>
    <col min="13" max="13" width="22" style="13" customWidth="1"/>
    <col min="14" max="14" width="26.109375" style="13" customWidth="1"/>
    <col min="15" max="15" width="20.6640625" style="13" customWidth="1"/>
    <col min="16" max="16" width="11.44140625" style="13" customWidth="1"/>
    <col min="17" max="18" width="11.5546875" style="13"/>
    <col min="19" max="19" width="12.6640625" style="13" bestFit="1" customWidth="1"/>
    <col min="20" max="21" width="11.5546875" style="13"/>
    <col min="22" max="22" width="12.6640625" style="13" bestFit="1" customWidth="1"/>
    <col min="23" max="24" width="11.5546875" style="13"/>
    <col min="25" max="25" width="10.33203125" style="13" bestFit="1" customWidth="1"/>
    <col min="26" max="27" width="11.5546875" style="13"/>
    <col min="28" max="28" width="10.44140625" style="13" bestFit="1" customWidth="1"/>
    <col min="29" max="30" width="11.5546875" style="13"/>
    <col min="31" max="31" width="10.44140625" style="13" bestFit="1" customWidth="1"/>
    <col min="32" max="33" width="16.109375" style="13" customWidth="1"/>
    <col min="34" max="16384" width="11.5546875" style="13"/>
  </cols>
  <sheetData>
    <row r="1" spans="1:37" x14ac:dyDescent="0.3">
      <c r="F1" s="104"/>
      <c r="G1" s="105"/>
      <c r="H1" s="106"/>
      <c r="I1" s="106"/>
      <c r="L1" s="96"/>
      <c r="P1" s="60"/>
      <c r="T1" s="107"/>
    </row>
    <row r="2" spans="1:37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37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7" ht="40.799999999999997" x14ac:dyDescent="0.75">
      <c r="A4" s="144" t="s">
        <v>293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1"/>
      <c r="AI4" s="141"/>
      <c r="AJ4" s="141"/>
      <c r="AK4" s="141"/>
    </row>
    <row r="5" spans="1:37" x14ac:dyDescent="0.3">
      <c r="F5" s="104"/>
      <c r="G5" s="105"/>
      <c r="H5" s="106"/>
      <c r="I5" s="106"/>
      <c r="L5" s="96"/>
      <c r="P5" s="60"/>
      <c r="T5" s="107"/>
    </row>
    <row r="6" spans="1:37" ht="21" x14ac:dyDescent="0.4">
      <c r="A6" s="148" t="s">
        <v>257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</row>
    <row r="7" spans="1:37" x14ac:dyDescent="0.3">
      <c r="F7" s="104"/>
      <c r="G7" s="105"/>
      <c r="H7" s="106"/>
      <c r="I7" s="106"/>
      <c r="L7" s="96"/>
      <c r="P7" s="60"/>
      <c r="Q7" s="73"/>
      <c r="R7" s="73"/>
      <c r="S7" s="73"/>
      <c r="T7" s="108"/>
    </row>
    <row r="8" spans="1:37" ht="33" x14ac:dyDescent="0.6">
      <c r="A8" s="109"/>
      <c r="B8" s="109" t="s">
        <v>258</v>
      </c>
      <c r="C8" s="109"/>
      <c r="D8" s="109"/>
      <c r="E8" s="109"/>
      <c r="F8" s="109"/>
      <c r="G8" s="110"/>
      <c r="H8" s="111"/>
      <c r="I8" s="111"/>
      <c r="J8" s="111"/>
      <c r="K8" s="111"/>
      <c r="L8" s="111"/>
      <c r="P8" s="75" t="s">
        <v>259</v>
      </c>
      <c r="T8" s="111"/>
    </row>
    <row r="9" spans="1:37" x14ac:dyDescent="0.3">
      <c r="B9" s="145" t="s">
        <v>260</v>
      </c>
      <c r="C9" s="145"/>
      <c r="D9" s="145"/>
      <c r="E9" s="145"/>
      <c r="F9" s="145"/>
    </row>
    <row r="11" spans="1:37" ht="21" x14ac:dyDescent="0.4">
      <c r="A11" s="112"/>
      <c r="B11" s="56" t="s">
        <v>89</v>
      </c>
      <c r="C11" s="56"/>
      <c r="D11" s="56"/>
      <c r="E11" s="56"/>
    </row>
    <row r="13" spans="1:37" x14ac:dyDescent="0.3">
      <c r="A13" s="54"/>
      <c r="B13" s="2"/>
      <c r="C13" s="33"/>
      <c r="D13" s="2"/>
      <c r="E13" s="94"/>
      <c r="F13" s="94"/>
      <c r="G13" s="54"/>
      <c r="H13" s="54"/>
      <c r="I13" s="90"/>
      <c r="J13" s="90"/>
      <c r="K13" s="90"/>
      <c r="L13" s="90"/>
      <c r="M13" s="113"/>
      <c r="N13" s="114"/>
      <c r="O13" s="114"/>
      <c r="P13" s="114"/>
      <c r="Q13" s="115" t="s">
        <v>12</v>
      </c>
      <c r="R13" s="115"/>
      <c r="S13" s="115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54"/>
      <c r="AG13" s="54"/>
    </row>
    <row r="14" spans="1:37" x14ac:dyDescent="0.3">
      <c r="A14" s="54"/>
      <c r="B14" s="117" t="s">
        <v>20</v>
      </c>
      <c r="C14" s="118"/>
      <c r="D14" s="117"/>
      <c r="E14" s="119" t="s">
        <v>34</v>
      </c>
      <c r="F14" s="120"/>
      <c r="G14" s="119" t="s">
        <v>41</v>
      </c>
      <c r="H14" s="120"/>
      <c r="I14" s="121" t="s">
        <v>0</v>
      </c>
      <c r="J14" s="121"/>
      <c r="K14" s="121" t="s">
        <v>15</v>
      </c>
      <c r="L14" s="121"/>
      <c r="M14" s="121" t="s">
        <v>35</v>
      </c>
      <c r="N14" s="119" t="s">
        <v>36</v>
      </c>
      <c r="O14" s="149" t="s">
        <v>42</v>
      </c>
      <c r="P14" s="149"/>
      <c r="Q14" s="94" t="s">
        <v>8</v>
      </c>
      <c r="R14" s="89"/>
      <c r="S14" s="89" t="s">
        <v>0</v>
      </c>
      <c r="T14" s="122" t="s">
        <v>8</v>
      </c>
      <c r="U14" s="123"/>
      <c r="V14" s="122" t="s">
        <v>0</v>
      </c>
      <c r="W14" s="94" t="s">
        <v>6</v>
      </c>
      <c r="X14" s="89"/>
      <c r="Y14" s="94" t="s">
        <v>0</v>
      </c>
      <c r="Z14" s="122" t="s">
        <v>7</v>
      </c>
      <c r="AA14" s="123"/>
      <c r="AB14" s="122" t="s">
        <v>0</v>
      </c>
      <c r="AC14" s="94" t="s">
        <v>21</v>
      </c>
      <c r="AD14" s="89"/>
      <c r="AE14" s="94" t="s">
        <v>0</v>
      </c>
      <c r="AF14" s="149" t="s">
        <v>49</v>
      </c>
      <c r="AG14" s="149"/>
    </row>
    <row r="15" spans="1:37" x14ac:dyDescent="0.3">
      <c r="A15" s="54"/>
      <c r="B15" s="117"/>
      <c r="C15" s="118"/>
      <c r="D15" s="117"/>
      <c r="E15" s="120"/>
      <c r="F15" s="124"/>
      <c r="G15" s="53" t="s">
        <v>39</v>
      </c>
      <c r="H15" s="119"/>
      <c r="I15" s="125" t="s">
        <v>44</v>
      </c>
      <c r="J15" s="126"/>
      <c r="K15" s="119" t="s">
        <v>1</v>
      </c>
      <c r="L15" s="119"/>
      <c r="M15" s="119" t="s">
        <v>45</v>
      </c>
      <c r="N15" s="119" t="s">
        <v>37</v>
      </c>
      <c r="O15" s="149" t="s">
        <v>43</v>
      </c>
      <c r="P15" s="149"/>
      <c r="Q15" s="114" t="s">
        <v>3</v>
      </c>
      <c r="R15" s="97"/>
      <c r="S15" s="89" t="s">
        <v>17</v>
      </c>
      <c r="T15" s="127" t="s">
        <v>4</v>
      </c>
      <c r="U15" s="128"/>
      <c r="V15" s="122" t="s">
        <v>17</v>
      </c>
      <c r="W15" s="114" t="s">
        <v>5</v>
      </c>
      <c r="X15" s="97"/>
      <c r="Y15" s="94" t="s">
        <v>17</v>
      </c>
      <c r="Z15" s="127" t="s">
        <v>13</v>
      </c>
      <c r="AA15" s="128"/>
      <c r="AB15" s="122" t="s">
        <v>19</v>
      </c>
      <c r="AC15" s="114" t="s">
        <v>22</v>
      </c>
      <c r="AD15" s="97"/>
      <c r="AE15" s="94" t="s">
        <v>19</v>
      </c>
      <c r="AF15" s="149" t="s">
        <v>43</v>
      </c>
      <c r="AG15" s="149"/>
    </row>
    <row r="16" spans="1:37" x14ac:dyDescent="0.3">
      <c r="A16" s="54"/>
      <c r="B16" s="2"/>
      <c r="C16" s="33"/>
      <c r="D16" s="2"/>
      <c r="E16" s="129">
        <v>5758</v>
      </c>
      <c r="F16" s="130"/>
      <c r="G16" s="131">
        <v>100</v>
      </c>
      <c r="H16" s="89"/>
      <c r="I16" s="129">
        <v>3965</v>
      </c>
      <c r="J16" s="132"/>
      <c r="K16" s="133">
        <v>0.48</v>
      </c>
      <c r="L16" s="134"/>
      <c r="M16" s="135" t="s">
        <v>30</v>
      </c>
      <c r="N16" s="54"/>
      <c r="O16" s="54">
        <f>O17*0.2</f>
        <v>10</v>
      </c>
      <c r="P16" s="54" t="s">
        <v>55</v>
      </c>
      <c r="Q16" s="114"/>
      <c r="R16" s="97"/>
      <c r="S16" s="97">
        <v>2</v>
      </c>
      <c r="T16" s="127"/>
      <c r="U16" s="128"/>
      <c r="V16" s="128">
        <v>2</v>
      </c>
      <c r="W16" s="114"/>
      <c r="X16" s="97"/>
      <c r="Y16" s="97">
        <v>4</v>
      </c>
      <c r="Z16" s="127"/>
      <c r="AA16" s="128"/>
      <c r="AB16" s="128">
        <v>6</v>
      </c>
      <c r="AC16" s="114"/>
      <c r="AD16" s="97"/>
      <c r="AE16" s="97">
        <v>8</v>
      </c>
      <c r="AF16" s="54"/>
      <c r="AG16" s="54"/>
    </row>
    <row r="17" spans="1:33" x14ac:dyDescent="0.3">
      <c r="A17" s="21"/>
      <c r="B17" s="21"/>
      <c r="C17" s="34"/>
      <c r="D17" s="20"/>
      <c r="E17" s="35" t="s">
        <v>38</v>
      </c>
      <c r="F17" s="136"/>
      <c r="G17" s="36" t="s">
        <v>40</v>
      </c>
      <c r="H17" s="137"/>
      <c r="I17" s="59"/>
      <c r="J17" s="21"/>
      <c r="K17" s="36" t="s">
        <v>50</v>
      </c>
      <c r="L17" s="21"/>
      <c r="M17" s="21"/>
      <c r="N17" s="20"/>
      <c r="O17" s="20">
        <v>50</v>
      </c>
      <c r="P17" s="20" t="s">
        <v>9</v>
      </c>
      <c r="Q17" s="138" t="s">
        <v>18</v>
      </c>
      <c r="R17" s="139" t="s">
        <v>23</v>
      </c>
      <c r="S17" s="137" t="s">
        <v>31</v>
      </c>
      <c r="T17" s="138" t="s">
        <v>10</v>
      </c>
      <c r="U17" s="139" t="s">
        <v>23</v>
      </c>
      <c r="V17" s="140" t="s">
        <v>31</v>
      </c>
      <c r="W17" s="138" t="s">
        <v>11</v>
      </c>
      <c r="X17" s="139" t="s">
        <v>23</v>
      </c>
      <c r="Y17" s="137" t="s">
        <v>31</v>
      </c>
      <c r="Z17" s="138" t="s">
        <v>11</v>
      </c>
      <c r="AA17" s="139" t="s">
        <v>23</v>
      </c>
      <c r="AB17" s="140" t="s">
        <v>31</v>
      </c>
      <c r="AC17" s="138" t="s">
        <v>11</v>
      </c>
      <c r="AD17" s="139" t="s">
        <v>23</v>
      </c>
      <c r="AE17" s="137" t="s">
        <v>31</v>
      </c>
      <c r="AF17" s="20"/>
      <c r="AG17" s="20"/>
    </row>
    <row r="18" spans="1:33" x14ac:dyDescent="0.3">
      <c r="A18" s="29"/>
      <c r="B18" s="29"/>
      <c r="C18" s="32"/>
      <c r="D18" s="29"/>
      <c r="E18" s="3"/>
      <c r="F18" s="3"/>
      <c r="G18" s="4"/>
      <c r="H18" s="4"/>
      <c r="I18" s="5"/>
      <c r="J18" s="5"/>
      <c r="K18" s="5"/>
      <c r="L18" s="5"/>
      <c r="M18" s="6"/>
      <c r="N18" s="2"/>
      <c r="O18" s="7"/>
      <c r="P18" s="7"/>
      <c r="Q18" s="8"/>
      <c r="R18" s="9"/>
      <c r="S18" s="2"/>
      <c r="T18" s="10"/>
      <c r="U18" s="11"/>
      <c r="V18" s="12"/>
      <c r="W18" s="8"/>
      <c r="X18" s="9"/>
      <c r="Y18" s="2"/>
      <c r="Z18" s="8"/>
      <c r="AA18" s="9"/>
      <c r="AB18" s="12"/>
      <c r="AC18" s="8"/>
      <c r="AD18" s="9"/>
      <c r="AE18" s="2"/>
      <c r="AF18" s="7"/>
      <c r="AG18" s="7"/>
    </row>
    <row r="19" spans="1:33" x14ac:dyDescent="0.3">
      <c r="A19" s="54"/>
      <c r="B19" s="2" t="s">
        <v>207</v>
      </c>
      <c r="C19" s="57" t="s">
        <v>54</v>
      </c>
      <c r="D19" s="2"/>
      <c r="E19" s="71">
        <v>538</v>
      </c>
      <c r="F19" s="19"/>
      <c r="G19" s="30">
        <f t="shared" ref="G19:G24" si="0">($G$16*E19)/$E$16</f>
        <v>9.3435220562695385</v>
      </c>
      <c r="H19" s="30"/>
      <c r="I19" s="31">
        <f>$I$16*G19/100</f>
        <v>370.47064953108719</v>
      </c>
      <c r="J19" s="19"/>
      <c r="K19" s="19">
        <f t="shared" ref="K19:K27" si="1">I19*$K$16</f>
        <v>177.82591177492185</v>
      </c>
      <c r="L19" s="19"/>
      <c r="M19" s="58">
        <v>0.05</v>
      </c>
      <c r="N19" s="19">
        <f t="shared" ref="N19:N27" si="2">K19*M19</f>
        <v>8.8912955887460932</v>
      </c>
      <c r="O19" s="16">
        <f t="shared" ref="O19:O27" si="3">N19*$O$16</f>
        <v>88.912955887460924</v>
      </c>
      <c r="P19" s="17" t="s">
        <v>2</v>
      </c>
      <c r="Q19" s="14">
        <v>0</v>
      </c>
      <c r="R19" s="18">
        <v>0</v>
      </c>
      <c r="S19" s="19">
        <f t="shared" ref="S19:S27" si="4">(Q19+R19)*11*2*$S$16</f>
        <v>0</v>
      </c>
      <c r="T19" s="14">
        <v>4</v>
      </c>
      <c r="U19" s="18">
        <v>0</v>
      </c>
      <c r="V19" s="15">
        <f t="shared" ref="V19:V27" si="5">(T19+U19)*22*2*$V$16</f>
        <v>352</v>
      </c>
      <c r="W19" s="14">
        <v>0</v>
      </c>
      <c r="X19" s="18">
        <v>0</v>
      </c>
      <c r="Y19" s="19">
        <f t="shared" ref="Y19:Y27" si="6">(W19+X19)*50*1*$Y$16</f>
        <v>0</v>
      </c>
      <c r="Z19" s="14">
        <v>0</v>
      </c>
      <c r="AA19" s="18">
        <v>0</v>
      </c>
      <c r="AB19" s="15">
        <f t="shared" ref="AB19:AB27" si="7">(Z19+AA19)*75*0.5*$AB$16</f>
        <v>0</v>
      </c>
      <c r="AC19" s="14">
        <v>0</v>
      </c>
      <c r="AD19" s="18">
        <v>0</v>
      </c>
      <c r="AE19" s="19">
        <f t="shared" ref="AE19:AE27" si="8">(AC19+AD19)*150*0.25*$AE$16</f>
        <v>0</v>
      </c>
      <c r="AF19" s="16">
        <f t="shared" ref="AF19:AF27" si="9">S19+V19+Y19+AB19+AE19</f>
        <v>352</v>
      </c>
      <c r="AG19" s="17" t="s">
        <v>2</v>
      </c>
    </row>
    <row r="20" spans="1:33" x14ac:dyDescent="0.3">
      <c r="A20" s="54"/>
      <c r="B20" s="2" t="s">
        <v>208</v>
      </c>
      <c r="C20" s="57" t="s">
        <v>54</v>
      </c>
      <c r="D20" s="2"/>
      <c r="E20" s="71">
        <v>637</v>
      </c>
      <c r="F20" s="19"/>
      <c r="G20" s="30">
        <f t="shared" si="0"/>
        <v>11.062869051754081</v>
      </c>
      <c r="H20" s="30"/>
      <c r="I20" s="31">
        <f t="shared" ref="I20:I30" si="10">$I$16*G20/100</f>
        <v>438.64275790204937</v>
      </c>
      <c r="J20" s="19"/>
      <c r="K20" s="19">
        <f t="shared" si="1"/>
        <v>210.5485237929837</v>
      </c>
      <c r="L20" s="19"/>
      <c r="M20" s="58">
        <v>0.05</v>
      </c>
      <c r="N20" s="19">
        <f t="shared" si="2"/>
        <v>10.527426189649185</v>
      </c>
      <c r="O20" s="16">
        <f t="shared" si="3"/>
        <v>105.27426189649185</v>
      </c>
      <c r="P20" s="17" t="s">
        <v>2</v>
      </c>
      <c r="Q20" s="14">
        <v>0</v>
      </c>
      <c r="R20" s="18">
        <v>0</v>
      </c>
      <c r="S20" s="19">
        <f t="shared" si="4"/>
        <v>0</v>
      </c>
      <c r="T20" s="14">
        <v>4</v>
      </c>
      <c r="U20" s="18">
        <v>0</v>
      </c>
      <c r="V20" s="15">
        <f t="shared" si="5"/>
        <v>352</v>
      </c>
      <c r="W20" s="14">
        <v>0</v>
      </c>
      <c r="X20" s="18">
        <v>0</v>
      </c>
      <c r="Y20" s="19">
        <f t="shared" si="6"/>
        <v>0</v>
      </c>
      <c r="Z20" s="14">
        <v>0</v>
      </c>
      <c r="AA20" s="18">
        <v>0</v>
      </c>
      <c r="AB20" s="15">
        <f t="shared" si="7"/>
        <v>0</v>
      </c>
      <c r="AC20" s="14">
        <v>0</v>
      </c>
      <c r="AD20" s="18">
        <v>0</v>
      </c>
      <c r="AE20" s="19">
        <f t="shared" si="8"/>
        <v>0</v>
      </c>
      <c r="AF20" s="16">
        <f t="shared" si="9"/>
        <v>352</v>
      </c>
      <c r="AG20" s="17" t="s">
        <v>2</v>
      </c>
    </row>
    <row r="21" spans="1:33" x14ac:dyDescent="0.3">
      <c r="A21" s="54"/>
      <c r="B21" s="2" t="s">
        <v>209</v>
      </c>
      <c r="C21" s="57" t="s">
        <v>54</v>
      </c>
      <c r="D21" s="2"/>
      <c r="E21" s="71">
        <v>541</v>
      </c>
      <c r="F21" s="19"/>
      <c r="G21" s="30">
        <f t="shared" si="0"/>
        <v>9.3956234803751304</v>
      </c>
      <c r="H21" s="30"/>
      <c r="I21" s="31">
        <f t="shared" si="10"/>
        <v>372.5364709968739</v>
      </c>
      <c r="J21" s="19"/>
      <c r="K21" s="19">
        <f t="shared" si="1"/>
        <v>178.81750607849946</v>
      </c>
      <c r="L21" s="19"/>
      <c r="M21" s="58">
        <v>0.05</v>
      </c>
      <c r="N21" s="19">
        <f t="shared" si="2"/>
        <v>8.9408753039249742</v>
      </c>
      <c r="O21" s="16">
        <f t="shared" si="3"/>
        <v>89.408753039249746</v>
      </c>
      <c r="P21" s="17" t="s">
        <v>2</v>
      </c>
      <c r="Q21" s="14">
        <v>0</v>
      </c>
      <c r="R21" s="18">
        <v>0</v>
      </c>
      <c r="S21" s="19">
        <f t="shared" si="4"/>
        <v>0</v>
      </c>
      <c r="T21" s="14">
        <v>2</v>
      </c>
      <c r="U21" s="18">
        <v>0</v>
      </c>
      <c r="V21" s="15">
        <f t="shared" si="5"/>
        <v>176</v>
      </c>
      <c r="W21" s="14">
        <v>0</v>
      </c>
      <c r="X21" s="18">
        <v>0</v>
      </c>
      <c r="Y21" s="19">
        <f t="shared" si="6"/>
        <v>0</v>
      </c>
      <c r="Z21" s="14">
        <v>0</v>
      </c>
      <c r="AA21" s="18">
        <v>0</v>
      </c>
      <c r="AB21" s="15">
        <f t="shared" si="7"/>
        <v>0</v>
      </c>
      <c r="AC21" s="14">
        <v>0</v>
      </c>
      <c r="AD21" s="18">
        <v>0</v>
      </c>
      <c r="AE21" s="19">
        <f t="shared" si="8"/>
        <v>0</v>
      </c>
      <c r="AF21" s="16">
        <f t="shared" si="9"/>
        <v>176</v>
      </c>
      <c r="AG21" s="17" t="s">
        <v>2</v>
      </c>
    </row>
    <row r="22" spans="1:33" x14ac:dyDescent="0.3">
      <c r="A22" s="54"/>
      <c r="B22" s="2" t="s">
        <v>210</v>
      </c>
      <c r="C22" s="57" t="s">
        <v>54</v>
      </c>
      <c r="D22" s="2"/>
      <c r="E22" s="71">
        <v>208</v>
      </c>
      <c r="F22" s="19"/>
      <c r="G22" s="30">
        <f t="shared" si="0"/>
        <v>3.612365404654394</v>
      </c>
      <c r="H22" s="30"/>
      <c r="I22" s="31">
        <f t="shared" si="10"/>
        <v>143.23028829454671</v>
      </c>
      <c r="J22" s="19"/>
      <c r="K22" s="19">
        <f t="shared" si="1"/>
        <v>68.750538381382412</v>
      </c>
      <c r="L22" s="19"/>
      <c r="M22" s="58">
        <v>0.05</v>
      </c>
      <c r="N22" s="19">
        <f t="shared" si="2"/>
        <v>3.4375269190691209</v>
      </c>
      <c r="O22" s="16">
        <f t="shared" si="3"/>
        <v>34.375269190691206</v>
      </c>
      <c r="P22" s="17" t="s">
        <v>2</v>
      </c>
      <c r="Q22" s="14">
        <v>0</v>
      </c>
      <c r="R22" s="18">
        <v>0</v>
      </c>
      <c r="S22" s="19">
        <f t="shared" si="4"/>
        <v>0</v>
      </c>
      <c r="T22" s="14">
        <v>2</v>
      </c>
      <c r="U22" s="18">
        <v>0</v>
      </c>
      <c r="V22" s="15">
        <f t="shared" si="5"/>
        <v>176</v>
      </c>
      <c r="W22" s="14">
        <v>0</v>
      </c>
      <c r="X22" s="18">
        <v>0</v>
      </c>
      <c r="Y22" s="19">
        <f t="shared" si="6"/>
        <v>0</v>
      </c>
      <c r="Z22" s="14">
        <v>0</v>
      </c>
      <c r="AA22" s="18">
        <v>0</v>
      </c>
      <c r="AB22" s="15">
        <f t="shared" si="7"/>
        <v>0</v>
      </c>
      <c r="AC22" s="14">
        <v>0</v>
      </c>
      <c r="AD22" s="18">
        <v>0</v>
      </c>
      <c r="AE22" s="19">
        <f t="shared" si="8"/>
        <v>0</v>
      </c>
      <c r="AF22" s="16">
        <f t="shared" si="9"/>
        <v>176</v>
      </c>
      <c r="AG22" s="17" t="s">
        <v>2</v>
      </c>
    </row>
    <row r="23" spans="1:33" x14ac:dyDescent="0.3">
      <c r="A23" s="54"/>
      <c r="B23" s="2" t="s">
        <v>211</v>
      </c>
      <c r="C23" s="57" t="s">
        <v>54</v>
      </c>
      <c r="D23" s="2"/>
      <c r="E23" s="71">
        <v>348</v>
      </c>
      <c r="F23" s="19"/>
      <c r="G23" s="30">
        <f t="shared" si="0"/>
        <v>6.0437651962486978</v>
      </c>
      <c r="H23" s="30"/>
      <c r="I23" s="31">
        <f t="shared" si="10"/>
        <v>239.63529003126089</v>
      </c>
      <c r="J23" s="19"/>
      <c r="K23" s="19">
        <f t="shared" si="1"/>
        <v>115.02493921500522</v>
      </c>
      <c r="L23" s="19"/>
      <c r="M23" s="58">
        <v>0.05</v>
      </c>
      <c r="N23" s="19">
        <f t="shared" si="2"/>
        <v>5.7512469607502616</v>
      </c>
      <c r="O23" s="16">
        <f t="shared" si="3"/>
        <v>57.512469607502616</v>
      </c>
      <c r="P23" s="17" t="s">
        <v>2</v>
      </c>
      <c r="Q23" s="14">
        <v>0</v>
      </c>
      <c r="R23" s="18">
        <v>0</v>
      </c>
      <c r="S23" s="19">
        <f t="shared" si="4"/>
        <v>0</v>
      </c>
      <c r="T23" s="14">
        <v>4</v>
      </c>
      <c r="U23" s="18">
        <v>0</v>
      </c>
      <c r="V23" s="15">
        <f t="shared" si="5"/>
        <v>352</v>
      </c>
      <c r="W23" s="14">
        <v>0</v>
      </c>
      <c r="X23" s="18">
        <v>0</v>
      </c>
      <c r="Y23" s="19">
        <f t="shared" si="6"/>
        <v>0</v>
      </c>
      <c r="Z23" s="14">
        <v>0</v>
      </c>
      <c r="AA23" s="18">
        <v>0</v>
      </c>
      <c r="AB23" s="15">
        <f t="shared" si="7"/>
        <v>0</v>
      </c>
      <c r="AC23" s="14">
        <v>0</v>
      </c>
      <c r="AD23" s="18">
        <v>0</v>
      </c>
      <c r="AE23" s="19">
        <f t="shared" si="8"/>
        <v>0</v>
      </c>
      <c r="AF23" s="16">
        <f t="shared" si="9"/>
        <v>352</v>
      </c>
      <c r="AG23" s="17" t="s">
        <v>2</v>
      </c>
    </row>
    <row r="24" spans="1:33" x14ac:dyDescent="0.3">
      <c r="A24" s="54"/>
      <c r="B24" s="2" t="s">
        <v>212</v>
      </c>
      <c r="C24" s="57" t="s">
        <v>54</v>
      </c>
      <c r="D24" s="2"/>
      <c r="E24" s="71">
        <v>118</v>
      </c>
      <c r="F24" s="19"/>
      <c r="G24" s="30">
        <f t="shared" si="0"/>
        <v>2.0493226814866272</v>
      </c>
      <c r="H24" s="30"/>
      <c r="I24" s="31">
        <f t="shared" si="10"/>
        <v>81.255644320944768</v>
      </c>
      <c r="J24" s="19"/>
      <c r="K24" s="19">
        <f t="shared" si="1"/>
        <v>39.002709274053487</v>
      </c>
      <c r="L24" s="19"/>
      <c r="M24" s="58">
        <v>0.05</v>
      </c>
      <c r="N24" s="19">
        <f t="shared" si="2"/>
        <v>1.9501354637026744</v>
      </c>
      <c r="O24" s="16">
        <f t="shared" si="3"/>
        <v>19.501354637026743</v>
      </c>
      <c r="P24" s="17" t="s">
        <v>2</v>
      </c>
      <c r="Q24" s="14">
        <v>0</v>
      </c>
      <c r="R24" s="18">
        <v>0</v>
      </c>
      <c r="S24" s="19">
        <f t="shared" si="4"/>
        <v>0</v>
      </c>
      <c r="T24" s="14">
        <v>2</v>
      </c>
      <c r="U24" s="18">
        <v>0</v>
      </c>
      <c r="V24" s="15">
        <f t="shared" si="5"/>
        <v>176</v>
      </c>
      <c r="W24" s="14">
        <v>0</v>
      </c>
      <c r="X24" s="18">
        <v>0</v>
      </c>
      <c r="Y24" s="19">
        <f t="shared" si="6"/>
        <v>0</v>
      </c>
      <c r="Z24" s="14">
        <v>0</v>
      </c>
      <c r="AA24" s="18">
        <v>0</v>
      </c>
      <c r="AB24" s="15">
        <f t="shared" si="7"/>
        <v>0</v>
      </c>
      <c r="AC24" s="14">
        <v>0</v>
      </c>
      <c r="AD24" s="18">
        <v>0</v>
      </c>
      <c r="AE24" s="19">
        <f t="shared" si="8"/>
        <v>0</v>
      </c>
      <c r="AF24" s="16">
        <f t="shared" si="9"/>
        <v>176</v>
      </c>
      <c r="AG24" s="17" t="s">
        <v>2</v>
      </c>
    </row>
    <row r="25" spans="1:33" x14ac:dyDescent="0.3">
      <c r="A25" s="54"/>
      <c r="B25" s="2" t="s">
        <v>213</v>
      </c>
      <c r="C25" s="57" t="s">
        <v>54</v>
      </c>
      <c r="D25" s="2"/>
      <c r="E25" s="71">
        <v>466</v>
      </c>
      <c r="F25" s="19"/>
      <c r="G25" s="30">
        <f t="shared" ref="G25:G27" si="11">($G$16*E25)/$E$16</f>
        <v>8.093087877735325</v>
      </c>
      <c r="H25" s="30"/>
      <c r="I25" s="31">
        <f t="shared" si="10"/>
        <v>320.89093435220565</v>
      </c>
      <c r="J25" s="19"/>
      <c r="K25" s="19">
        <f t="shared" si="1"/>
        <v>154.02764848905869</v>
      </c>
      <c r="L25" s="19"/>
      <c r="M25" s="58">
        <v>0.05</v>
      </c>
      <c r="N25" s="19">
        <f t="shared" si="2"/>
        <v>7.7013824244529347</v>
      </c>
      <c r="O25" s="16">
        <f t="shared" si="3"/>
        <v>77.013824244529346</v>
      </c>
      <c r="P25" s="17" t="s">
        <v>2</v>
      </c>
      <c r="Q25" s="14">
        <v>0</v>
      </c>
      <c r="R25" s="18">
        <v>0</v>
      </c>
      <c r="S25" s="19">
        <f t="shared" si="4"/>
        <v>0</v>
      </c>
      <c r="T25" s="14">
        <v>2</v>
      </c>
      <c r="U25" s="18">
        <v>0</v>
      </c>
      <c r="V25" s="15">
        <f t="shared" si="5"/>
        <v>176</v>
      </c>
      <c r="W25" s="14">
        <v>0</v>
      </c>
      <c r="X25" s="18">
        <v>0</v>
      </c>
      <c r="Y25" s="19">
        <f t="shared" si="6"/>
        <v>0</v>
      </c>
      <c r="Z25" s="14">
        <v>0</v>
      </c>
      <c r="AA25" s="18">
        <v>0</v>
      </c>
      <c r="AB25" s="15">
        <f t="shared" si="7"/>
        <v>0</v>
      </c>
      <c r="AC25" s="14">
        <v>0</v>
      </c>
      <c r="AD25" s="18">
        <v>0</v>
      </c>
      <c r="AE25" s="19">
        <f t="shared" si="8"/>
        <v>0</v>
      </c>
      <c r="AF25" s="16">
        <f t="shared" si="9"/>
        <v>176</v>
      </c>
      <c r="AG25" s="17" t="s">
        <v>2</v>
      </c>
    </row>
    <row r="26" spans="1:33" x14ac:dyDescent="0.3">
      <c r="A26" s="54"/>
      <c r="B26" s="2" t="s">
        <v>214</v>
      </c>
      <c r="C26" s="57" t="s">
        <v>54</v>
      </c>
      <c r="D26" s="2"/>
      <c r="E26" s="71">
        <v>204</v>
      </c>
      <c r="F26" s="19"/>
      <c r="G26" s="30">
        <f t="shared" si="11"/>
        <v>3.5428968391802709</v>
      </c>
      <c r="H26" s="30"/>
      <c r="I26" s="31">
        <f t="shared" si="10"/>
        <v>140.47585967349775</v>
      </c>
      <c r="J26" s="19"/>
      <c r="K26" s="19">
        <f t="shared" si="1"/>
        <v>67.428412643278918</v>
      </c>
      <c r="L26" s="19"/>
      <c r="M26" s="58">
        <v>0.05</v>
      </c>
      <c r="N26" s="19">
        <f t="shared" si="2"/>
        <v>3.3714206321639462</v>
      </c>
      <c r="O26" s="16">
        <f t="shared" si="3"/>
        <v>33.714206321639459</v>
      </c>
      <c r="P26" s="17" t="s">
        <v>2</v>
      </c>
      <c r="Q26" s="14">
        <v>0</v>
      </c>
      <c r="R26" s="18">
        <v>0</v>
      </c>
      <c r="S26" s="19">
        <f t="shared" si="4"/>
        <v>0</v>
      </c>
      <c r="T26" s="14">
        <v>4</v>
      </c>
      <c r="U26" s="18">
        <v>0</v>
      </c>
      <c r="V26" s="15">
        <f t="shared" si="5"/>
        <v>352</v>
      </c>
      <c r="W26" s="14">
        <v>0</v>
      </c>
      <c r="X26" s="18">
        <v>0</v>
      </c>
      <c r="Y26" s="19">
        <f t="shared" si="6"/>
        <v>0</v>
      </c>
      <c r="Z26" s="14">
        <v>0</v>
      </c>
      <c r="AA26" s="18">
        <v>0</v>
      </c>
      <c r="AB26" s="15">
        <f t="shared" si="7"/>
        <v>0</v>
      </c>
      <c r="AC26" s="14">
        <v>0</v>
      </c>
      <c r="AD26" s="18">
        <v>0</v>
      </c>
      <c r="AE26" s="19">
        <f t="shared" si="8"/>
        <v>0</v>
      </c>
      <c r="AF26" s="16">
        <f t="shared" si="9"/>
        <v>352</v>
      </c>
      <c r="AG26" s="17" t="s">
        <v>2</v>
      </c>
    </row>
    <row r="27" spans="1:33" x14ac:dyDescent="0.3">
      <c r="A27" s="54"/>
      <c r="B27" s="2" t="s">
        <v>215</v>
      </c>
      <c r="C27" s="57" t="s">
        <v>54</v>
      </c>
      <c r="D27" s="2"/>
      <c r="E27" s="71">
        <v>165</v>
      </c>
      <c r="F27" s="19"/>
      <c r="G27" s="30">
        <f t="shared" si="11"/>
        <v>2.8655783258075722</v>
      </c>
      <c r="H27" s="30"/>
      <c r="I27" s="31">
        <f t="shared" si="10"/>
        <v>113.62018061827024</v>
      </c>
      <c r="J27" s="19"/>
      <c r="K27" s="19">
        <f t="shared" si="1"/>
        <v>54.537686696769711</v>
      </c>
      <c r="L27" s="19"/>
      <c r="M27" s="58">
        <v>0.05</v>
      </c>
      <c r="N27" s="19">
        <f t="shared" si="2"/>
        <v>2.7268843348384859</v>
      </c>
      <c r="O27" s="16">
        <f t="shared" si="3"/>
        <v>27.268843348384859</v>
      </c>
      <c r="P27" s="17" t="s">
        <v>2</v>
      </c>
      <c r="Q27" s="14">
        <v>0</v>
      </c>
      <c r="R27" s="18">
        <v>0</v>
      </c>
      <c r="S27" s="19">
        <f t="shared" si="4"/>
        <v>0</v>
      </c>
      <c r="T27" s="14">
        <v>2</v>
      </c>
      <c r="U27" s="18">
        <v>0</v>
      </c>
      <c r="V27" s="15">
        <f t="shared" si="5"/>
        <v>176</v>
      </c>
      <c r="W27" s="14">
        <v>0</v>
      </c>
      <c r="X27" s="18">
        <v>0</v>
      </c>
      <c r="Y27" s="19">
        <f t="shared" si="6"/>
        <v>0</v>
      </c>
      <c r="Z27" s="14">
        <v>0</v>
      </c>
      <c r="AA27" s="18">
        <v>0</v>
      </c>
      <c r="AB27" s="15">
        <f t="shared" si="7"/>
        <v>0</v>
      </c>
      <c r="AC27" s="14">
        <v>0</v>
      </c>
      <c r="AD27" s="18">
        <v>0</v>
      </c>
      <c r="AE27" s="19">
        <f t="shared" si="8"/>
        <v>0</v>
      </c>
      <c r="AF27" s="16">
        <f t="shared" si="9"/>
        <v>176</v>
      </c>
      <c r="AG27" s="17" t="s">
        <v>2</v>
      </c>
    </row>
    <row r="28" spans="1:33" x14ac:dyDescent="0.3">
      <c r="A28" s="54"/>
      <c r="B28" s="2" t="s">
        <v>72</v>
      </c>
      <c r="C28" s="57" t="s">
        <v>54</v>
      </c>
      <c r="D28" s="2"/>
      <c r="E28" s="71">
        <v>1674</v>
      </c>
      <c r="F28" s="19"/>
      <c r="G28" s="30">
        <f t="shared" ref="G28:G30" si="12">($G$16*E28)/$E$16</f>
        <v>29.072594650920458</v>
      </c>
      <c r="H28" s="30"/>
      <c r="I28" s="31">
        <f t="shared" si="10"/>
        <v>1152.7283779089962</v>
      </c>
      <c r="J28" s="19"/>
      <c r="K28" s="19">
        <f t="shared" ref="K28:K30" si="13">I28*$K$16</f>
        <v>553.30962139631811</v>
      </c>
      <c r="L28" s="19"/>
      <c r="M28" s="58">
        <v>0.1</v>
      </c>
      <c r="N28" s="19">
        <f t="shared" ref="N28:N30" si="14">K28*M28</f>
        <v>55.330962139631815</v>
      </c>
      <c r="O28" s="16">
        <f t="shared" ref="O28:O30" si="15">N28*$O$16</f>
        <v>553.30962139631811</v>
      </c>
      <c r="P28" s="17" t="s">
        <v>2</v>
      </c>
      <c r="Q28" s="14">
        <v>0</v>
      </c>
      <c r="R28" s="18">
        <v>0</v>
      </c>
      <c r="S28" s="19">
        <f>(Q28+R28)*11*2*$S$16</f>
        <v>0</v>
      </c>
      <c r="T28" s="14">
        <v>4</v>
      </c>
      <c r="U28" s="18">
        <v>0</v>
      </c>
      <c r="V28" s="15">
        <f>(T28+U28)*22*2*$V$16</f>
        <v>352</v>
      </c>
      <c r="W28" s="14">
        <v>0</v>
      </c>
      <c r="X28" s="18">
        <v>0</v>
      </c>
      <c r="Y28" s="19">
        <f>(W28+X28)*50*1*$Y$16</f>
        <v>0</v>
      </c>
      <c r="Z28" s="14">
        <v>0</v>
      </c>
      <c r="AA28" s="18">
        <v>0</v>
      </c>
      <c r="AB28" s="15">
        <f>(Z28+AA28)*75*0.5*$AB$16</f>
        <v>0</v>
      </c>
      <c r="AC28" s="14">
        <v>0</v>
      </c>
      <c r="AD28" s="18">
        <v>0</v>
      </c>
      <c r="AE28" s="19">
        <f>(AC28+AD28)*150*0.25*$AE$16</f>
        <v>0</v>
      </c>
      <c r="AF28" s="16">
        <f t="shared" ref="AF28:AF30" si="16">S28+V28+Y28+AB28+AE28</f>
        <v>352</v>
      </c>
      <c r="AG28" s="17" t="s">
        <v>2</v>
      </c>
    </row>
    <row r="29" spans="1:33" x14ac:dyDescent="0.3">
      <c r="A29" s="54"/>
      <c r="B29" s="2" t="s">
        <v>216</v>
      </c>
      <c r="C29" s="57" t="s">
        <v>54</v>
      </c>
      <c r="D29" s="2"/>
      <c r="E29" s="71">
        <v>564</v>
      </c>
      <c r="F29" s="19"/>
      <c r="G29" s="30">
        <f t="shared" si="12"/>
        <v>9.7950677318513364</v>
      </c>
      <c r="H29" s="30"/>
      <c r="I29" s="31">
        <f t="shared" si="10"/>
        <v>388.37443556790544</v>
      </c>
      <c r="J29" s="19"/>
      <c r="K29" s="19">
        <f t="shared" si="13"/>
        <v>186.41972907259461</v>
      </c>
      <c r="L29" s="19"/>
      <c r="M29" s="58">
        <v>0.05</v>
      </c>
      <c r="N29" s="19">
        <f t="shared" si="14"/>
        <v>9.3209864536297307</v>
      </c>
      <c r="O29" s="16">
        <f t="shared" si="15"/>
        <v>93.209864536297303</v>
      </c>
      <c r="P29" s="17" t="s">
        <v>2</v>
      </c>
      <c r="Q29" s="14">
        <v>0</v>
      </c>
      <c r="R29" s="18">
        <v>0</v>
      </c>
      <c r="S29" s="19">
        <f t="shared" ref="S29:S30" si="17">(Q29+R29)*11*2*$S$16</f>
        <v>0</v>
      </c>
      <c r="T29" s="14">
        <v>4</v>
      </c>
      <c r="U29" s="18">
        <v>0</v>
      </c>
      <c r="V29" s="15">
        <f t="shared" ref="V29:V30" si="18">(T29+U29)*22*2*$V$16</f>
        <v>352</v>
      </c>
      <c r="W29" s="14">
        <v>0</v>
      </c>
      <c r="X29" s="18">
        <v>0</v>
      </c>
      <c r="Y29" s="19">
        <f t="shared" ref="Y29:Y30" si="19">(W29+X29)*50*1*$Y$16</f>
        <v>0</v>
      </c>
      <c r="Z29" s="14">
        <v>0</v>
      </c>
      <c r="AA29" s="18">
        <v>0</v>
      </c>
      <c r="AB29" s="15">
        <f t="shared" ref="AB29:AB30" si="20">(Z29+AA29)*75*0.5*$AB$16</f>
        <v>0</v>
      </c>
      <c r="AC29" s="14">
        <v>0</v>
      </c>
      <c r="AD29" s="18">
        <v>0</v>
      </c>
      <c r="AE29" s="19">
        <f t="shared" ref="AE29:AE30" si="21">(AC29+AD29)*150*0.25*$AE$16</f>
        <v>0</v>
      </c>
      <c r="AF29" s="16">
        <f t="shared" si="16"/>
        <v>352</v>
      </c>
      <c r="AG29" s="17" t="s">
        <v>2</v>
      </c>
    </row>
    <row r="30" spans="1:33" x14ac:dyDescent="0.3">
      <c r="A30" s="54"/>
      <c r="B30" s="2" t="s">
        <v>217</v>
      </c>
      <c r="C30" s="57" t="s">
        <v>54</v>
      </c>
      <c r="D30" s="2"/>
      <c r="E30" s="71">
        <v>295</v>
      </c>
      <c r="F30" s="19"/>
      <c r="G30" s="30">
        <f t="shared" si="12"/>
        <v>5.123306703716568</v>
      </c>
      <c r="H30" s="30"/>
      <c r="I30" s="31">
        <f t="shared" si="10"/>
        <v>203.13911080236193</v>
      </c>
      <c r="J30" s="19"/>
      <c r="K30" s="19">
        <f t="shared" si="13"/>
        <v>97.506773185133724</v>
      </c>
      <c r="L30" s="19"/>
      <c r="M30" s="58">
        <v>0.05</v>
      </c>
      <c r="N30" s="19">
        <f t="shared" si="14"/>
        <v>4.8753386592566867</v>
      </c>
      <c r="O30" s="16">
        <f t="shared" si="15"/>
        <v>48.753386592566869</v>
      </c>
      <c r="P30" s="17" t="s">
        <v>2</v>
      </c>
      <c r="Q30" s="14">
        <v>0</v>
      </c>
      <c r="R30" s="18">
        <v>0</v>
      </c>
      <c r="S30" s="19">
        <f t="shared" si="17"/>
        <v>0</v>
      </c>
      <c r="T30" s="14">
        <v>2</v>
      </c>
      <c r="U30" s="18">
        <v>0</v>
      </c>
      <c r="V30" s="15">
        <f t="shared" si="18"/>
        <v>176</v>
      </c>
      <c r="W30" s="14">
        <v>0</v>
      </c>
      <c r="X30" s="18">
        <v>0</v>
      </c>
      <c r="Y30" s="19">
        <f t="shared" si="19"/>
        <v>0</v>
      </c>
      <c r="Z30" s="14">
        <v>0</v>
      </c>
      <c r="AA30" s="18">
        <v>0</v>
      </c>
      <c r="AB30" s="15">
        <f t="shared" si="20"/>
        <v>0</v>
      </c>
      <c r="AC30" s="14">
        <v>0</v>
      </c>
      <c r="AD30" s="18">
        <v>0</v>
      </c>
      <c r="AE30" s="19">
        <f t="shared" si="21"/>
        <v>0</v>
      </c>
      <c r="AF30" s="16">
        <f t="shared" si="16"/>
        <v>176</v>
      </c>
      <c r="AG30" s="17" t="s">
        <v>2</v>
      </c>
    </row>
    <row r="31" spans="1:33" x14ac:dyDescent="0.3">
      <c r="A31" s="21"/>
      <c r="B31" s="21"/>
      <c r="C31" s="34"/>
      <c r="D31" s="20"/>
      <c r="E31" s="21"/>
      <c r="F31" s="21"/>
      <c r="G31" s="22"/>
      <c r="H31" s="22"/>
      <c r="I31" s="21"/>
      <c r="J31" s="21"/>
      <c r="K31" s="21"/>
      <c r="L31" s="21"/>
      <c r="M31" s="23"/>
      <c r="N31" s="21"/>
      <c r="O31" s="24"/>
      <c r="P31" s="25"/>
      <c r="Q31" s="26"/>
      <c r="R31" s="27"/>
      <c r="S31" s="21"/>
      <c r="T31" s="26"/>
      <c r="U31" s="27"/>
      <c r="V31" s="28"/>
      <c r="W31" s="26"/>
      <c r="X31" s="27"/>
      <c r="Y31" s="21"/>
      <c r="Z31" s="26"/>
      <c r="AA31" s="27"/>
      <c r="AB31" s="28"/>
      <c r="AC31" s="26"/>
      <c r="AD31" s="27"/>
      <c r="AE31" s="21"/>
      <c r="AF31" s="24"/>
      <c r="AG31" s="25"/>
    </row>
    <row r="32" spans="1:33" x14ac:dyDescent="0.3">
      <c r="A32" s="54"/>
      <c r="B32" s="2"/>
      <c r="C32" s="33"/>
      <c r="D32" s="2"/>
      <c r="E32" s="5"/>
      <c r="F32" s="5"/>
      <c r="G32" s="46"/>
      <c r="H32" s="46"/>
      <c r="I32" s="5"/>
      <c r="J32" s="5"/>
      <c r="K32" s="5"/>
      <c r="L32" s="5"/>
      <c r="M32" s="6"/>
      <c r="N32" s="5"/>
      <c r="O32" s="5"/>
      <c r="P32" s="2"/>
      <c r="Q32" s="48"/>
      <c r="R32" s="49"/>
      <c r="S32" s="5"/>
      <c r="T32" s="48"/>
      <c r="U32" s="49"/>
      <c r="V32" s="50"/>
      <c r="W32" s="48"/>
      <c r="X32" s="49"/>
      <c r="Y32" s="5"/>
      <c r="Z32" s="48"/>
      <c r="AA32" s="49"/>
      <c r="AB32" s="50"/>
      <c r="AC32" s="48"/>
      <c r="AD32" s="49"/>
      <c r="AE32" s="5"/>
      <c r="AF32" s="47"/>
      <c r="AG32" s="7"/>
    </row>
    <row r="33" spans="1:33" s="45" customFormat="1" ht="18" x14ac:dyDescent="0.35">
      <c r="A33" s="55"/>
      <c r="B33" s="2"/>
      <c r="C33" s="33"/>
      <c r="D33" s="2"/>
      <c r="E33" s="150">
        <f>SUM(E19:E30)</f>
        <v>5758</v>
      </c>
      <c r="F33" s="150"/>
      <c r="G33" s="150">
        <f>SUM(G28:G30)</f>
        <v>43.990969086488363</v>
      </c>
      <c r="H33" s="150"/>
      <c r="I33" s="150">
        <f>SUM(I28:I30)</f>
        <v>1744.2419242792637</v>
      </c>
      <c r="J33" s="150"/>
      <c r="K33" s="150">
        <f>SUM(K28:K30)</f>
        <v>837.23612365404642</v>
      </c>
      <c r="L33" s="150"/>
      <c r="M33" s="74">
        <f>SUM(M28:M30)/COUNT(M28:M30)</f>
        <v>6.6666666666666666E-2</v>
      </c>
      <c r="N33" s="37">
        <f>SUM(N18:N31)</f>
        <v>122.82548106981592</v>
      </c>
      <c r="O33" s="38">
        <f>SUM(O28:O30)</f>
        <v>695.27287252518227</v>
      </c>
      <c r="P33" s="39" t="s">
        <v>2</v>
      </c>
      <c r="Q33" s="40">
        <f>SUM(Q18:Q31)</f>
        <v>0</v>
      </c>
      <c r="R33" s="41">
        <f>SUM(R18:R31)</f>
        <v>0</v>
      </c>
      <c r="S33" s="42"/>
      <c r="T33" s="40">
        <f>SUM(T18:T31)</f>
        <v>36</v>
      </c>
      <c r="U33" s="41">
        <f>SUM(U18:U31)</f>
        <v>0</v>
      </c>
      <c r="V33" s="43"/>
      <c r="W33" s="40">
        <f>SUM(W18:W31)</f>
        <v>0</v>
      </c>
      <c r="X33" s="41">
        <f>SUM(X18:X31)</f>
        <v>0</v>
      </c>
      <c r="Y33" s="42"/>
      <c r="Z33" s="40">
        <f>SUM(Z18:Z31)</f>
        <v>0</v>
      </c>
      <c r="AA33" s="41">
        <f>SUM(AA18:AA31)</f>
        <v>0</v>
      </c>
      <c r="AB33" s="43"/>
      <c r="AC33" s="40">
        <f>SUM(AC18:AC31)</f>
        <v>0</v>
      </c>
      <c r="AD33" s="41">
        <f>SUM(AD18:AD31)</f>
        <v>0</v>
      </c>
      <c r="AE33" s="42"/>
      <c r="AF33" s="38">
        <f>SUM(AF28:AF30)</f>
        <v>880</v>
      </c>
      <c r="AG33" s="44" t="s">
        <v>2</v>
      </c>
    </row>
    <row r="34" spans="1:33" s="45" customFormat="1" ht="14.4" customHeight="1" x14ac:dyDescent="0.35">
      <c r="A34" s="55"/>
      <c r="B34" s="2"/>
      <c r="C34" s="33"/>
      <c r="D34" s="2"/>
      <c r="E34" s="98"/>
      <c r="F34" s="51"/>
      <c r="G34" s="52"/>
      <c r="H34" s="52"/>
      <c r="I34" s="98"/>
      <c r="J34" s="98"/>
      <c r="K34" s="98"/>
      <c r="L34" s="98"/>
      <c r="M34" s="37"/>
      <c r="N34" s="37"/>
      <c r="O34" s="72"/>
      <c r="P34" s="55"/>
      <c r="Q34" s="40"/>
      <c r="R34" s="41"/>
      <c r="S34" s="42"/>
      <c r="T34" s="40"/>
      <c r="U34" s="41"/>
      <c r="V34" s="43"/>
      <c r="W34" s="40"/>
      <c r="X34" s="41"/>
      <c r="Y34" s="42"/>
      <c r="Z34" s="40"/>
      <c r="AA34" s="41"/>
      <c r="AB34" s="43"/>
      <c r="AC34" s="40"/>
      <c r="AD34" s="41"/>
      <c r="AE34" s="42"/>
      <c r="AF34" s="38"/>
      <c r="AG34" s="44"/>
    </row>
    <row r="35" spans="1:33" x14ac:dyDescent="0.3">
      <c r="I35" s="60"/>
      <c r="J35" s="60"/>
      <c r="K35" s="60"/>
      <c r="L35" s="60"/>
      <c r="M35" s="60"/>
    </row>
    <row r="36" spans="1:33" ht="15.6" x14ac:dyDescent="0.3">
      <c r="B36" s="65" t="s">
        <v>14</v>
      </c>
      <c r="I36" s="60"/>
      <c r="J36" s="60"/>
      <c r="K36" s="60"/>
      <c r="L36" s="60"/>
      <c r="M36" s="60"/>
      <c r="N36" s="61" t="s">
        <v>32</v>
      </c>
      <c r="O36" s="62" t="s">
        <v>16</v>
      </c>
      <c r="P36" s="63"/>
      <c r="Q36" s="64">
        <f>Q33</f>
        <v>0</v>
      </c>
      <c r="R36" s="64" t="s">
        <v>27</v>
      </c>
      <c r="S36" s="8"/>
      <c r="T36" s="64">
        <f>T33</f>
        <v>36</v>
      </c>
      <c r="U36" s="64" t="s">
        <v>26</v>
      </c>
      <c r="V36" s="8"/>
      <c r="W36" s="64">
        <f>W33</f>
        <v>0</v>
      </c>
      <c r="X36" s="64" t="s">
        <v>25</v>
      </c>
      <c r="Y36" s="8"/>
      <c r="Z36" s="64">
        <f>Z33</f>
        <v>0</v>
      </c>
      <c r="AA36" s="64" t="s">
        <v>28</v>
      </c>
      <c r="AB36" s="8"/>
      <c r="AC36" s="64">
        <f>AC33</f>
        <v>0</v>
      </c>
      <c r="AD36" s="64" t="s">
        <v>29</v>
      </c>
      <c r="AE36" s="99" t="s">
        <v>296</v>
      </c>
      <c r="AF36" s="100">
        <f>Q36*11+T36*22+W36*50+Z36*75+AC36*150</f>
        <v>792</v>
      </c>
      <c r="AG36" s="61" t="s">
        <v>297</v>
      </c>
    </row>
    <row r="37" spans="1:33" ht="15.6" x14ac:dyDescent="0.3">
      <c r="C37" s="73"/>
      <c r="D37" s="73"/>
      <c r="I37" s="60"/>
      <c r="J37" s="60"/>
      <c r="K37" s="60"/>
      <c r="L37" s="60"/>
      <c r="M37" s="60"/>
      <c r="N37" s="66" t="s">
        <v>33</v>
      </c>
      <c r="O37" s="67" t="s">
        <v>16</v>
      </c>
      <c r="P37" s="68"/>
      <c r="Q37" s="69">
        <f>R33</f>
        <v>0</v>
      </c>
      <c r="R37" s="70" t="s">
        <v>27</v>
      </c>
      <c r="S37" s="9"/>
      <c r="T37" s="69">
        <f>U33</f>
        <v>0</v>
      </c>
      <c r="U37" s="70" t="s">
        <v>26</v>
      </c>
      <c r="V37" s="9"/>
      <c r="W37" s="69">
        <f>X33</f>
        <v>0</v>
      </c>
      <c r="X37" s="70" t="s">
        <v>25</v>
      </c>
      <c r="Y37" s="9"/>
      <c r="Z37" s="69">
        <f>AA33</f>
        <v>0</v>
      </c>
      <c r="AA37" s="70" t="s">
        <v>28</v>
      </c>
      <c r="AB37" s="9"/>
      <c r="AC37" s="69">
        <f>AD33</f>
        <v>0</v>
      </c>
      <c r="AD37" s="70" t="s">
        <v>29</v>
      </c>
      <c r="AE37" s="101" t="s">
        <v>296</v>
      </c>
      <c r="AF37" s="66">
        <f>Q37*11+T37*22+W37*50+Z37*75+AC37*150</f>
        <v>0</v>
      </c>
      <c r="AG37" s="66" t="s">
        <v>297</v>
      </c>
    </row>
    <row r="38" spans="1:33" x14ac:dyDescent="0.3">
      <c r="B38" s="13" t="s">
        <v>261</v>
      </c>
    </row>
    <row r="39" spans="1:33" x14ac:dyDescent="0.3">
      <c r="B39" s="13" t="s">
        <v>262</v>
      </c>
      <c r="AD39" s="102" t="s">
        <v>298</v>
      </c>
      <c r="AE39" s="102"/>
      <c r="AF39" s="103">
        <f>AF36+AF37</f>
        <v>792</v>
      </c>
      <c r="AG39" s="102" t="s">
        <v>297</v>
      </c>
    </row>
    <row r="40" spans="1:33" ht="18" x14ac:dyDescent="0.35">
      <c r="J40" s="76"/>
      <c r="K40" s="76"/>
      <c r="L40" s="76"/>
      <c r="M40" s="76"/>
      <c r="N40" s="77" t="s">
        <v>263</v>
      </c>
      <c r="O40" s="78">
        <f>((R33*$S$16*11*2)+(U33*$V$16*22*2)+(X33*$Y$16*50)+(AA33*$AB$16*0.5*75)+(AD33*$AE$16*150*0.25))</f>
        <v>0</v>
      </c>
      <c r="P40" s="79" t="s">
        <v>2</v>
      </c>
    </row>
    <row r="41" spans="1:33" ht="25.8" x14ac:dyDescent="0.5">
      <c r="J41" s="76"/>
      <c r="K41" s="76"/>
      <c r="L41" s="76"/>
      <c r="M41" s="76"/>
      <c r="N41" s="80" t="s">
        <v>41</v>
      </c>
      <c r="O41" s="81">
        <f>((R33*$S$16*11*2)+(U33*$V$16*22*2)+(X33*$Y$16*50)+(AA33*$AB$16*0.5*75)+(AD33*$AE$16*150*0.25))/O33*100</f>
        <v>0</v>
      </c>
      <c r="P41" s="82" t="s">
        <v>264</v>
      </c>
    </row>
  </sheetData>
  <mergeCells count="11">
    <mergeCell ref="A4:AG4"/>
    <mergeCell ref="B9:F9"/>
    <mergeCell ref="A6:AG6"/>
    <mergeCell ref="E33:F33"/>
    <mergeCell ref="G33:H33"/>
    <mergeCell ref="I33:J33"/>
    <mergeCell ref="K33:L33"/>
    <mergeCell ref="O15:P15"/>
    <mergeCell ref="AF15:AG15"/>
    <mergeCell ref="O14:P14"/>
    <mergeCell ref="AF14:AG14"/>
  </mergeCells>
  <pageMargins left="0.78740157480314965" right="0.78740157480314965" top="0.39370078740157483" bottom="0.39370078740157483" header="0" footer="0"/>
  <pageSetup paperSize="8" scale="93" orientation="landscape" r:id="rId1"/>
  <headerFooter>
    <oddHeader>&amp;R&amp;"NDSFrutiger 45 Light,Standard"&amp;10Ladeinfrastrukturkonzept für den Landkreis Hildesheim und die kreisangehörigen Kommunen</oddHeader>
    <oddFooter>&amp;L&amp;"NDSFrutiger 45 Light,Standard"&amp;10Anlage 2: LISA-Tabellen&amp;R&amp;"NDSFrutiger 45 Light,Standard"&amp;10Seite &amp;"NDSFrutiger 45 Light,Fett"&amp;P&amp;"NDSFrutiger 45 Light,Standard" von&amp;"NDSFrutiger 45 Light,Fett" 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7A4E1-BE84-4C34-BC92-9EC31C286728}">
  <dimension ref="A1:AK38"/>
  <sheetViews>
    <sheetView view="pageLayout" topLeftCell="A7" zoomScale="70" zoomScaleNormal="100" zoomScalePageLayoutView="70" workbookViewId="0">
      <selection activeCell="M40" sqref="M40"/>
    </sheetView>
  </sheetViews>
  <sheetFormatPr baseColWidth="10" defaultColWidth="11.5546875" defaultRowHeight="14.4" x14ac:dyDescent="0.3"/>
  <cols>
    <col min="1" max="1" width="3.44140625" style="13" customWidth="1"/>
    <col min="2" max="2" width="43" style="13" customWidth="1"/>
    <col min="3" max="4" width="3.44140625" style="13" customWidth="1"/>
    <col min="5" max="5" width="17.6640625" style="13" customWidth="1"/>
    <col min="6" max="6" width="3.44140625" style="13" customWidth="1"/>
    <col min="7" max="7" width="12.44140625" style="13" bestFit="1" customWidth="1"/>
    <col min="8" max="8" width="3.44140625" style="13" customWidth="1"/>
    <col min="9" max="9" width="11.5546875" style="13"/>
    <col min="10" max="10" width="3.44140625" style="13" customWidth="1"/>
    <col min="11" max="11" width="11.5546875" style="13"/>
    <col min="12" max="12" width="3.44140625" style="13" customWidth="1"/>
    <col min="13" max="13" width="22" style="13" customWidth="1"/>
    <col min="14" max="14" width="26.109375" style="13" customWidth="1"/>
    <col min="15" max="15" width="21.109375" style="13" customWidth="1"/>
    <col min="16" max="16" width="12" style="13" customWidth="1"/>
    <col min="17" max="18" width="11.5546875" style="13"/>
    <col min="19" max="19" width="12.6640625" style="13" bestFit="1" customWidth="1"/>
    <col min="20" max="21" width="11.5546875" style="13"/>
    <col min="22" max="22" width="12.6640625" style="13" bestFit="1" customWidth="1"/>
    <col min="23" max="24" width="11.5546875" style="13"/>
    <col min="25" max="25" width="9.88671875" style="13" bestFit="1" customWidth="1"/>
    <col min="26" max="27" width="11.5546875" style="13"/>
    <col min="28" max="28" width="10.33203125" style="13" bestFit="1" customWidth="1"/>
    <col min="29" max="30" width="11.5546875" style="13"/>
    <col min="31" max="31" width="10.33203125" style="13" bestFit="1" customWidth="1"/>
    <col min="32" max="33" width="16.109375" style="13" customWidth="1"/>
    <col min="34" max="16384" width="11.5546875" style="13"/>
  </cols>
  <sheetData>
    <row r="1" spans="1:37" x14ac:dyDescent="0.3">
      <c r="F1" s="104"/>
      <c r="G1" s="105"/>
      <c r="H1" s="106"/>
      <c r="I1" s="106"/>
      <c r="L1" s="96"/>
      <c r="P1" s="60"/>
      <c r="T1" s="107"/>
    </row>
    <row r="2" spans="1:37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37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7" ht="40.799999999999997" x14ac:dyDescent="0.75">
      <c r="A4" s="144" t="s">
        <v>293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1"/>
      <c r="AI4" s="141"/>
      <c r="AJ4" s="141"/>
      <c r="AK4" s="141"/>
    </row>
    <row r="5" spans="1:37" x14ac:dyDescent="0.3">
      <c r="F5" s="104"/>
      <c r="G5" s="105"/>
      <c r="H5" s="106"/>
      <c r="I5" s="106"/>
      <c r="L5" s="96"/>
      <c r="P5" s="60"/>
      <c r="T5" s="107"/>
    </row>
    <row r="6" spans="1:37" ht="21" x14ac:dyDescent="0.4">
      <c r="A6" s="148" t="s">
        <v>257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</row>
    <row r="7" spans="1:37" x14ac:dyDescent="0.3">
      <c r="F7" s="104"/>
      <c r="G7" s="105"/>
      <c r="H7" s="106"/>
      <c r="I7" s="106"/>
      <c r="L7" s="96"/>
      <c r="P7" s="60"/>
      <c r="Q7" s="73"/>
      <c r="R7" s="73"/>
      <c r="S7" s="73"/>
      <c r="T7" s="108"/>
    </row>
    <row r="8" spans="1:37" ht="33" x14ac:dyDescent="0.6">
      <c r="A8" s="109"/>
      <c r="B8" s="109" t="s">
        <v>258</v>
      </c>
      <c r="C8" s="109"/>
      <c r="D8" s="109"/>
      <c r="E8" s="109"/>
      <c r="F8" s="109"/>
      <c r="G8" s="110"/>
      <c r="H8" s="111"/>
      <c r="I8" s="111"/>
      <c r="J8" s="111"/>
      <c r="K8" s="111"/>
      <c r="L8" s="111"/>
      <c r="P8" s="75" t="s">
        <v>259</v>
      </c>
      <c r="T8" s="111"/>
    </row>
    <row r="9" spans="1:37" x14ac:dyDescent="0.3">
      <c r="B9" s="145" t="s">
        <v>260</v>
      </c>
      <c r="C9" s="145"/>
      <c r="D9" s="145"/>
      <c r="E9" s="145"/>
      <c r="F9" s="145"/>
    </row>
    <row r="11" spans="1:37" ht="21" x14ac:dyDescent="0.4">
      <c r="A11" s="112"/>
      <c r="B11" s="56" t="s">
        <v>90</v>
      </c>
      <c r="C11" s="56"/>
      <c r="D11" s="56"/>
      <c r="E11" s="56"/>
    </row>
    <row r="12" spans="1:37" x14ac:dyDescent="0.3">
      <c r="F12" s="104"/>
      <c r="G12" s="105"/>
      <c r="H12" s="106"/>
      <c r="K12" s="96"/>
      <c r="O12" s="60"/>
      <c r="P12" s="73"/>
      <c r="Q12" s="73"/>
      <c r="R12" s="73"/>
      <c r="S12" s="108"/>
    </row>
    <row r="13" spans="1:37" x14ac:dyDescent="0.3">
      <c r="A13" s="54"/>
      <c r="B13" s="2"/>
      <c r="C13" s="33"/>
      <c r="D13" s="2"/>
      <c r="E13" s="94"/>
      <c r="F13" s="94"/>
      <c r="G13" s="54"/>
      <c r="H13" s="54"/>
      <c r="I13" s="90"/>
      <c r="J13" s="90"/>
      <c r="K13" s="90"/>
      <c r="L13" s="90"/>
      <c r="M13" s="113"/>
      <c r="N13" s="114"/>
      <c r="O13" s="114"/>
      <c r="P13" s="114"/>
      <c r="Q13" s="115" t="s">
        <v>12</v>
      </c>
      <c r="R13" s="115"/>
      <c r="S13" s="115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54"/>
      <c r="AG13" s="54"/>
    </row>
    <row r="14" spans="1:37" x14ac:dyDescent="0.3">
      <c r="A14" s="54"/>
      <c r="B14" s="117" t="s">
        <v>20</v>
      </c>
      <c r="C14" s="118"/>
      <c r="D14" s="117"/>
      <c r="E14" s="119" t="s">
        <v>34</v>
      </c>
      <c r="F14" s="120"/>
      <c r="G14" s="119" t="s">
        <v>41</v>
      </c>
      <c r="H14" s="120"/>
      <c r="I14" s="121" t="s">
        <v>0</v>
      </c>
      <c r="J14" s="121"/>
      <c r="K14" s="121" t="s">
        <v>15</v>
      </c>
      <c r="L14" s="121"/>
      <c r="M14" s="121" t="s">
        <v>35</v>
      </c>
      <c r="N14" s="119" t="s">
        <v>36</v>
      </c>
      <c r="O14" s="149" t="s">
        <v>42</v>
      </c>
      <c r="P14" s="149"/>
      <c r="Q14" s="94" t="s">
        <v>8</v>
      </c>
      <c r="R14" s="89"/>
      <c r="S14" s="89" t="s">
        <v>0</v>
      </c>
      <c r="T14" s="122" t="s">
        <v>8</v>
      </c>
      <c r="U14" s="123"/>
      <c r="V14" s="122" t="s">
        <v>0</v>
      </c>
      <c r="W14" s="94" t="s">
        <v>6</v>
      </c>
      <c r="X14" s="89"/>
      <c r="Y14" s="94" t="s">
        <v>0</v>
      </c>
      <c r="Z14" s="122" t="s">
        <v>7</v>
      </c>
      <c r="AA14" s="123"/>
      <c r="AB14" s="122" t="s">
        <v>0</v>
      </c>
      <c r="AC14" s="94" t="s">
        <v>21</v>
      </c>
      <c r="AD14" s="89"/>
      <c r="AE14" s="94" t="s">
        <v>0</v>
      </c>
      <c r="AF14" s="149" t="s">
        <v>49</v>
      </c>
      <c r="AG14" s="149"/>
    </row>
    <row r="15" spans="1:37" x14ac:dyDescent="0.3">
      <c r="A15" s="54"/>
      <c r="B15" s="117"/>
      <c r="C15" s="118"/>
      <c r="D15" s="117"/>
      <c r="E15" s="120"/>
      <c r="F15" s="124"/>
      <c r="G15" s="53" t="s">
        <v>39</v>
      </c>
      <c r="H15" s="119"/>
      <c r="I15" s="125" t="s">
        <v>44</v>
      </c>
      <c r="J15" s="126"/>
      <c r="K15" s="119" t="s">
        <v>1</v>
      </c>
      <c r="L15" s="119"/>
      <c r="M15" s="119" t="s">
        <v>45</v>
      </c>
      <c r="N15" s="119" t="s">
        <v>37</v>
      </c>
      <c r="O15" s="149" t="s">
        <v>43</v>
      </c>
      <c r="P15" s="149"/>
      <c r="Q15" s="114" t="s">
        <v>3</v>
      </c>
      <c r="R15" s="97"/>
      <c r="S15" s="89" t="s">
        <v>17</v>
      </c>
      <c r="T15" s="127" t="s">
        <v>4</v>
      </c>
      <c r="U15" s="128"/>
      <c r="V15" s="122" t="s">
        <v>17</v>
      </c>
      <c r="W15" s="114" t="s">
        <v>5</v>
      </c>
      <c r="X15" s="97"/>
      <c r="Y15" s="94" t="s">
        <v>17</v>
      </c>
      <c r="Z15" s="127" t="s">
        <v>13</v>
      </c>
      <c r="AA15" s="128"/>
      <c r="AB15" s="122" t="s">
        <v>19</v>
      </c>
      <c r="AC15" s="114" t="s">
        <v>22</v>
      </c>
      <c r="AD15" s="97"/>
      <c r="AE15" s="94" t="s">
        <v>19</v>
      </c>
      <c r="AF15" s="149" t="s">
        <v>43</v>
      </c>
      <c r="AG15" s="149"/>
    </row>
    <row r="16" spans="1:37" x14ac:dyDescent="0.3">
      <c r="A16" s="54"/>
      <c r="B16" s="2"/>
      <c r="C16" s="33"/>
      <c r="D16" s="2"/>
      <c r="E16" s="129">
        <v>8107</v>
      </c>
      <c r="F16" s="130"/>
      <c r="G16" s="131">
        <v>100</v>
      </c>
      <c r="H16" s="89"/>
      <c r="I16" s="129">
        <v>5111</v>
      </c>
      <c r="J16" s="132"/>
      <c r="K16" s="133">
        <v>0.48</v>
      </c>
      <c r="L16" s="134"/>
      <c r="M16" s="135" t="s">
        <v>30</v>
      </c>
      <c r="N16" s="54"/>
      <c r="O16" s="54">
        <f>O17*0.2</f>
        <v>10</v>
      </c>
      <c r="P16" s="54" t="s">
        <v>55</v>
      </c>
      <c r="Q16" s="114"/>
      <c r="R16" s="97"/>
      <c r="S16" s="97">
        <v>2</v>
      </c>
      <c r="T16" s="127"/>
      <c r="U16" s="128"/>
      <c r="V16" s="128">
        <v>2</v>
      </c>
      <c r="W16" s="114"/>
      <c r="X16" s="97"/>
      <c r="Y16" s="97">
        <v>4</v>
      </c>
      <c r="Z16" s="127"/>
      <c r="AA16" s="128"/>
      <c r="AB16" s="128">
        <v>6</v>
      </c>
      <c r="AC16" s="114"/>
      <c r="AD16" s="97"/>
      <c r="AE16" s="97">
        <v>8</v>
      </c>
      <c r="AF16" s="54"/>
      <c r="AG16" s="54"/>
    </row>
    <row r="17" spans="1:33" x14ac:dyDescent="0.3">
      <c r="A17" s="21"/>
      <c r="B17" s="21"/>
      <c r="C17" s="34"/>
      <c r="D17" s="20"/>
      <c r="E17" s="35" t="s">
        <v>38</v>
      </c>
      <c r="F17" s="136"/>
      <c r="G17" s="36" t="s">
        <v>40</v>
      </c>
      <c r="H17" s="137"/>
      <c r="I17" s="59"/>
      <c r="J17" s="21"/>
      <c r="K17" s="36" t="s">
        <v>50</v>
      </c>
      <c r="L17" s="21"/>
      <c r="M17" s="21"/>
      <c r="N17" s="20"/>
      <c r="O17" s="20">
        <v>50</v>
      </c>
      <c r="P17" s="20" t="s">
        <v>9</v>
      </c>
      <c r="Q17" s="138" t="s">
        <v>18</v>
      </c>
      <c r="R17" s="139" t="s">
        <v>23</v>
      </c>
      <c r="S17" s="137" t="s">
        <v>31</v>
      </c>
      <c r="T17" s="138" t="s">
        <v>10</v>
      </c>
      <c r="U17" s="139" t="s">
        <v>23</v>
      </c>
      <c r="V17" s="140" t="s">
        <v>31</v>
      </c>
      <c r="W17" s="138" t="s">
        <v>11</v>
      </c>
      <c r="X17" s="139" t="s">
        <v>23</v>
      </c>
      <c r="Y17" s="137" t="s">
        <v>31</v>
      </c>
      <c r="Z17" s="138" t="s">
        <v>11</v>
      </c>
      <c r="AA17" s="139" t="s">
        <v>23</v>
      </c>
      <c r="AB17" s="140" t="s">
        <v>31</v>
      </c>
      <c r="AC17" s="138" t="s">
        <v>11</v>
      </c>
      <c r="AD17" s="139" t="s">
        <v>23</v>
      </c>
      <c r="AE17" s="137" t="s">
        <v>31</v>
      </c>
      <c r="AF17" s="20"/>
      <c r="AG17" s="20"/>
    </row>
    <row r="18" spans="1:33" x14ac:dyDescent="0.3">
      <c r="A18" s="29"/>
      <c r="B18" s="29"/>
      <c r="C18" s="32"/>
      <c r="D18" s="29"/>
      <c r="E18" s="3"/>
      <c r="F18" s="3"/>
      <c r="G18" s="4"/>
      <c r="H18" s="4"/>
      <c r="I18" s="5"/>
      <c r="J18" s="5"/>
      <c r="K18" s="5"/>
      <c r="L18" s="5"/>
      <c r="M18" s="6"/>
      <c r="N18" s="2"/>
      <c r="O18" s="7"/>
      <c r="P18" s="7"/>
      <c r="Q18" s="8"/>
      <c r="R18" s="9"/>
      <c r="S18" s="2"/>
      <c r="T18" s="10"/>
      <c r="U18" s="11"/>
      <c r="V18" s="12"/>
      <c r="W18" s="8"/>
      <c r="X18" s="9"/>
      <c r="Y18" s="2"/>
      <c r="Z18" s="8"/>
      <c r="AA18" s="9"/>
      <c r="AB18" s="12"/>
      <c r="AC18" s="8"/>
      <c r="AD18" s="9"/>
      <c r="AE18" s="2"/>
      <c r="AF18" s="7"/>
      <c r="AG18" s="7"/>
    </row>
    <row r="19" spans="1:33" x14ac:dyDescent="0.3">
      <c r="A19" s="54"/>
      <c r="B19" s="2" t="s">
        <v>228</v>
      </c>
      <c r="C19" s="57" t="s">
        <v>54</v>
      </c>
      <c r="D19" s="2"/>
      <c r="E19" s="71">
        <v>766</v>
      </c>
      <c r="F19" s="19"/>
      <c r="G19" s="30">
        <f t="shared" ref="G19:G26" si="0">($G$16*E19)/$E$16</f>
        <v>9.4486246453682003</v>
      </c>
      <c r="H19" s="30"/>
      <c r="I19" s="31">
        <f>$I$16*G19/100</f>
        <v>482.91920562476872</v>
      </c>
      <c r="J19" s="19"/>
      <c r="K19" s="19">
        <f t="shared" ref="K19:K26" si="1">I19*$K$16</f>
        <v>231.80121869988898</v>
      </c>
      <c r="L19" s="19"/>
      <c r="M19" s="58">
        <v>0.05</v>
      </c>
      <c r="N19" s="19">
        <f t="shared" ref="N19:N26" si="2">K19*M19</f>
        <v>11.590060934994449</v>
      </c>
      <c r="O19" s="16">
        <f t="shared" ref="O19:O26" si="3">N19*$O$16</f>
        <v>115.90060934994449</v>
      </c>
      <c r="P19" s="17" t="s">
        <v>2</v>
      </c>
      <c r="Q19" s="14">
        <v>0</v>
      </c>
      <c r="R19" s="18">
        <v>0</v>
      </c>
      <c r="S19" s="19">
        <f>(Q19+R19)*11*2*$S$16</f>
        <v>0</v>
      </c>
      <c r="T19" s="14">
        <v>3</v>
      </c>
      <c r="U19" s="18">
        <v>0</v>
      </c>
      <c r="V19" s="15">
        <f>(T19+U19)*22*2*$V$16</f>
        <v>264</v>
      </c>
      <c r="W19" s="14">
        <v>0</v>
      </c>
      <c r="X19" s="18">
        <v>0</v>
      </c>
      <c r="Y19" s="19">
        <f>(W19+X19)*50*1*$Y$16</f>
        <v>0</v>
      </c>
      <c r="Z19" s="14">
        <v>0</v>
      </c>
      <c r="AA19" s="18">
        <v>0</v>
      </c>
      <c r="AB19" s="15">
        <f>(Z19+AA19)*75*0.5*$AB$16</f>
        <v>0</v>
      </c>
      <c r="AC19" s="14">
        <v>0</v>
      </c>
      <c r="AD19" s="18">
        <v>0</v>
      </c>
      <c r="AE19" s="19">
        <f>(AC19+AD19)*150*0.25*$AE$16</f>
        <v>0</v>
      </c>
      <c r="AF19" s="16">
        <f t="shared" ref="AF19:AF26" si="4">S19+V19+Y19+AB19+AE19</f>
        <v>264</v>
      </c>
      <c r="AG19" s="17" t="s">
        <v>2</v>
      </c>
    </row>
    <row r="20" spans="1:33" x14ac:dyDescent="0.3">
      <c r="A20" s="54"/>
      <c r="B20" s="2" t="s">
        <v>229</v>
      </c>
      <c r="C20" s="57" t="s">
        <v>54</v>
      </c>
      <c r="D20" s="2"/>
      <c r="E20" s="71">
        <v>421</v>
      </c>
      <c r="F20" s="19"/>
      <c r="G20" s="30">
        <f t="shared" si="0"/>
        <v>5.1930430492167261</v>
      </c>
      <c r="H20" s="30"/>
      <c r="I20" s="31">
        <f t="shared" ref="I20:I26" si="5">$I$16*G20/100</f>
        <v>265.41643024546687</v>
      </c>
      <c r="J20" s="19"/>
      <c r="K20" s="19">
        <f t="shared" si="1"/>
        <v>127.39988651782409</v>
      </c>
      <c r="L20" s="19"/>
      <c r="M20" s="58">
        <v>0.05</v>
      </c>
      <c r="N20" s="19">
        <f t="shared" si="2"/>
        <v>6.3699943258912048</v>
      </c>
      <c r="O20" s="16">
        <f t="shared" si="3"/>
        <v>63.69994325891205</v>
      </c>
      <c r="P20" s="17" t="s">
        <v>2</v>
      </c>
      <c r="Q20" s="14">
        <v>0</v>
      </c>
      <c r="R20" s="18">
        <v>0</v>
      </c>
      <c r="S20" s="19">
        <f t="shared" ref="S20:S26" si="6">(Q20+R20)*11*2*$S$16</f>
        <v>0</v>
      </c>
      <c r="T20" s="14">
        <v>1</v>
      </c>
      <c r="U20" s="18">
        <v>0</v>
      </c>
      <c r="V20" s="15">
        <f t="shared" ref="V20:V26" si="7">(T20+U20)*22*2*$V$16</f>
        <v>88</v>
      </c>
      <c r="W20" s="14">
        <v>0</v>
      </c>
      <c r="X20" s="18">
        <v>0</v>
      </c>
      <c r="Y20" s="19">
        <f t="shared" ref="Y20:Y26" si="8">(W20+X20)*50*1*$Y$16</f>
        <v>0</v>
      </c>
      <c r="Z20" s="14">
        <v>0</v>
      </c>
      <c r="AA20" s="18">
        <v>0</v>
      </c>
      <c r="AB20" s="15">
        <f t="shared" ref="AB20:AB26" si="9">(Z20+AA20)*75*0.5*$AB$16</f>
        <v>0</v>
      </c>
      <c r="AC20" s="14">
        <v>0</v>
      </c>
      <c r="AD20" s="18">
        <v>0</v>
      </c>
      <c r="AE20" s="19">
        <f t="shared" ref="AE20:AE26" si="10">(AC20+AD20)*150*0.25*$AE$16</f>
        <v>0</v>
      </c>
      <c r="AF20" s="16">
        <f t="shared" si="4"/>
        <v>88</v>
      </c>
      <c r="AG20" s="17" t="s">
        <v>2</v>
      </c>
    </row>
    <row r="21" spans="1:33" x14ac:dyDescent="0.3">
      <c r="A21" s="54"/>
      <c r="B21" s="2" t="s">
        <v>230</v>
      </c>
      <c r="C21" s="57" t="s">
        <v>54</v>
      </c>
      <c r="D21" s="2"/>
      <c r="E21" s="71">
        <v>554</v>
      </c>
      <c r="F21" s="19"/>
      <c r="G21" s="30">
        <f t="shared" ref="G21:G22" si="11">($G$16*E21)/$E$16</f>
        <v>6.8336005920809173</v>
      </c>
      <c r="H21" s="30"/>
      <c r="I21" s="31">
        <f t="shared" ref="I21:I22" si="12">$I$16*G21/100</f>
        <v>349.26532626125567</v>
      </c>
      <c r="J21" s="19"/>
      <c r="K21" s="19">
        <f t="shared" ref="K21:K22" si="13">I21*$K$16</f>
        <v>167.64735660540271</v>
      </c>
      <c r="L21" s="19"/>
      <c r="M21" s="58">
        <v>0.05</v>
      </c>
      <c r="N21" s="19">
        <f t="shared" ref="N21:N22" si="14">K21*M21</f>
        <v>8.3823678302701357</v>
      </c>
      <c r="O21" s="16">
        <f t="shared" ref="O21:O22" si="15">N21*$O$16</f>
        <v>83.823678302701353</v>
      </c>
      <c r="P21" s="17" t="s">
        <v>2</v>
      </c>
      <c r="Q21" s="14">
        <v>0</v>
      </c>
      <c r="R21" s="18">
        <v>0</v>
      </c>
      <c r="S21" s="19">
        <f t="shared" ref="S21:S22" si="16">(Q21+R21)*11*2*$S$16</f>
        <v>0</v>
      </c>
      <c r="T21" s="14">
        <v>3</v>
      </c>
      <c r="U21" s="18">
        <v>0</v>
      </c>
      <c r="V21" s="15">
        <f t="shared" ref="V21:V22" si="17">(T21+U21)*22*2*$V$16</f>
        <v>264</v>
      </c>
      <c r="W21" s="14">
        <v>0</v>
      </c>
      <c r="X21" s="18">
        <v>0</v>
      </c>
      <c r="Y21" s="19">
        <f t="shared" ref="Y21:Y22" si="18">(W21+X21)*50*1*$Y$16</f>
        <v>0</v>
      </c>
      <c r="Z21" s="14">
        <v>0</v>
      </c>
      <c r="AA21" s="18">
        <v>0</v>
      </c>
      <c r="AB21" s="15">
        <f t="shared" ref="AB21:AB22" si="19">(Z21+AA21)*75*0.5*$AB$16</f>
        <v>0</v>
      </c>
      <c r="AC21" s="14">
        <v>0</v>
      </c>
      <c r="AD21" s="18">
        <v>0</v>
      </c>
      <c r="AE21" s="19">
        <f t="shared" ref="AE21:AE22" si="20">(AC21+AD21)*150*0.25*$AE$16</f>
        <v>0</v>
      </c>
      <c r="AF21" s="16">
        <f t="shared" ref="AF21:AF22" si="21">S21+V21+Y21+AB21+AE21</f>
        <v>264</v>
      </c>
      <c r="AG21" s="17" t="s">
        <v>2</v>
      </c>
    </row>
    <row r="22" spans="1:33" x14ac:dyDescent="0.3">
      <c r="A22" s="54"/>
      <c r="B22" s="2" t="s">
        <v>231</v>
      </c>
      <c r="C22" s="57" t="s">
        <v>54</v>
      </c>
      <c r="D22" s="2"/>
      <c r="E22" s="71">
        <v>1918</v>
      </c>
      <c r="F22" s="19"/>
      <c r="G22" s="30">
        <f t="shared" si="11"/>
        <v>23.658566670778338</v>
      </c>
      <c r="H22" s="30"/>
      <c r="I22" s="31">
        <f t="shared" si="12"/>
        <v>1209.189342543481</v>
      </c>
      <c r="J22" s="19"/>
      <c r="K22" s="19">
        <f t="shared" si="13"/>
        <v>580.41088442087084</v>
      </c>
      <c r="L22" s="19"/>
      <c r="M22" s="58">
        <v>0.1</v>
      </c>
      <c r="N22" s="19">
        <f t="shared" si="14"/>
        <v>58.041088442087087</v>
      </c>
      <c r="O22" s="16">
        <f t="shared" si="15"/>
        <v>580.41088442087084</v>
      </c>
      <c r="P22" s="17" t="s">
        <v>2</v>
      </c>
      <c r="Q22" s="14">
        <v>0</v>
      </c>
      <c r="R22" s="18">
        <v>0</v>
      </c>
      <c r="S22" s="19">
        <f t="shared" si="16"/>
        <v>0</v>
      </c>
      <c r="T22" s="14">
        <v>6</v>
      </c>
      <c r="U22" s="18">
        <v>0</v>
      </c>
      <c r="V22" s="15">
        <f t="shared" si="17"/>
        <v>528</v>
      </c>
      <c r="W22" s="14">
        <v>0</v>
      </c>
      <c r="X22" s="18">
        <v>3</v>
      </c>
      <c r="Y22" s="19">
        <f t="shared" si="18"/>
        <v>600</v>
      </c>
      <c r="Z22" s="14">
        <v>0</v>
      </c>
      <c r="AA22" s="18">
        <v>0</v>
      </c>
      <c r="AB22" s="15">
        <f t="shared" si="19"/>
        <v>0</v>
      </c>
      <c r="AC22" s="14">
        <v>0</v>
      </c>
      <c r="AD22" s="18">
        <v>0</v>
      </c>
      <c r="AE22" s="19">
        <f t="shared" si="20"/>
        <v>0</v>
      </c>
      <c r="AF22" s="16">
        <f t="shared" si="21"/>
        <v>1128</v>
      </c>
      <c r="AG22" s="17" t="s">
        <v>2</v>
      </c>
    </row>
    <row r="23" spans="1:33" x14ac:dyDescent="0.3">
      <c r="A23" s="54"/>
      <c r="B23" s="2" t="s">
        <v>232</v>
      </c>
      <c r="C23" s="57" t="s">
        <v>54</v>
      </c>
      <c r="D23" s="2"/>
      <c r="E23" s="71">
        <v>228</v>
      </c>
      <c r="F23" s="19"/>
      <c r="G23" s="30">
        <f t="shared" si="0"/>
        <v>2.8123843591957569</v>
      </c>
      <c r="H23" s="30"/>
      <c r="I23" s="31">
        <f t="shared" si="5"/>
        <v>143.74096459849514</v>
      </c>
      <c r="J23" s="19"/>
      <c r="K23" s="19">
        <f t="shared" si="1"/>
        <v>68.99566300727767</v>
      </c>
      <c r="L23" s="19"/>
      <c r="M23" s="58">
        <v>0.05</v>
      </c>
      <c r="N23" s="19">
        <f t="shared" si="2"/>
        <v>3.4497831503638836</v>
      </c>
      <c r="O23" s="16">
        <f t="shared" si="3"/>
        <v>34.497831503638835</v>
      </c>
      <c r="P23" s="17" t="s">
        <v>2</v>
      </c>
      <c r="Q23" s="14">
        <v>0</v>
      </c>
      <c r="R23" s="18">
        <v>0</v>
      </c>
      <c r="S23" s="19">
        <f t="shared" si="6"/>
        <v>0</v>
      </c>
      <c r="T23" s="14">
        <v>2</v>
      </c>
      <c r="U23" s="18">
        <v>0</v>
      </c>
      <c r="V23" s="15">
        <f t="shared" si="7"/>
        <v>176</v>
      </c>
      <c r="W23" s="14">
        <v>0</v>
      </c>
      <c r="X23" s="18">
        <v>0</v>
      </c>
      <c r="Y23" s="19">
        <f t="shared" si="8"/>
        <v>0</v>
      </c>
      <c r="Z23" s="14">
        <v>0</v>
      </c>
      <c r="AA23" s="18">
        <v>0</v>
      </c>
      <c r="AB23" s="15">
        <f t="shared" si="9"/>
        <v>0</v>
      </c>
      <c r="AC23" s="14">
        <v>0</v>
      </c>
      <c r="AD23" s="18">
        <v>0</v>
      </c>
      <c r="AE23" s="19">
        <f t="shared" si="10"/>
        <v>0</v>
      </c>
      <c r="AF23" s="16">
        <f t="shared" si="4"/>
        <v>176</v>
      </c>
      <c r="AG23" s="17" t="s">
        <v>2</v>
      </c>
    </row>
    <row r="24" spans="1:33" x14ac:dyDescent="0.3">
      <c r="A24" s="54"/>
      <c r="B24" s="2" t="s">
        <v>233</v>
      </c>
      <c r="C24" s="57" t="s">
        <v>54</v>
      </c>
      <c r="D24" s="2"/>
      <c r="E24" s="71">
        <v>144</v>
      </c>
      <c r="F24" s="19"/>
      <c r="G24" s="30">
        <f t="shared" si="0"/>
        <v>1.7762427531762675</v>
      </c>
      <c r="H24" s="30"/>
      <c r="I24" s="31">
        <f t="shared" si="5"/>
        <v>90.783767114839023</v>
      </c>
      <c r="J24" s="19"/>
      <c r="K24" s="19">
        <f t="shared" si="1"/>
        <v>43.576208215122726</v>
      </c>
      <c r="L24" s="19"/>
      <c r="M24" s="58">
        <v>0.05</v>
      </c>
      <c r="N24" s="19">
        <f t="shared" si="2"/>
        <v>2.1788104107561366</v>
      </c>
      <c r="O24" s="16">
        <f t="shared" si="3"/>
        <v>21.788104107561367</v>
      </c>
      <c r="P24" s="17" t="s">
        <v>2</v>
      </c>
      <c r="Q24" s="14">
        <v>0</v>
      </c>
      <c r="R24" s="18">
        <v>0</v>
      </c>
      <c r="S24" s="19">
        <f t="shared" si="6"/>
        <v>0</v>
      </c>
      <c r="T24" s="14">
        <v>1</v>
      </c>
      <c r="U24" s="18">
        <v>0</v>
      </c>
      <c r="V24" s="15">
        <f t="shared" si="7"/>
        <v>88</v>
      </c>
      <c r="W24" s="14">
        <v>0</v>
      </c>
      <c r="X24" s="18">
        <v>0</v>
      </c>
      <c r="Y24" s="19">
        <f t="shared" si="8"/>
        <v>0</v>
      </c>
      <c r="Z24" s="14">
        <v>0</v>
      </c>
      <c r="AA24" s="18">
        <v>0</v>
      </c>
      <c r="AB24" s="15">
        <f t="shared" si="9"/>
        <v>0</v>
      </c>
      <c r="AC24" s="14">
        <v>0</v>
      </c>
      <c r="AD24" s="18">
        <v>0</v>
      </c>
      <c r="AE24" s="19">
        <f t="shared" si="10"/>
        <v>0</v>
      </c>
      <c r="AF24" s="16">
        <f t="shared" si="4"/>
        <v>88</v>
      </c>
      <c r="AG24" s="17" t="s">
        <v>2</v>
      </c>
    </row>
    <row r="25" spans="1:33" x14ac:dyDescent="0.3">
      <c r="A25" s="54"/>
      <c r="B25" s="2" t="s">
        <v>234</v>
      </c>
      <c r="C25" s="57" t="s">
        <v>54</v>
      </c>
      <c r="D25" s="2"/>
      <c r="E25" s="71">
        <v>1431</v>
      </c>
      <c r="F25" s="19"/>
      <c r="G25" s="30">
        <f t="shared" si="0"/>
        <v>17.651412359689157</v>
      </c>
      <c r="H25" s="30"/>
      <c r="I25" s="31">
        <f t="shared" si="5"/>
        <v>902.16368570371287</v>
      </c>
      <c r="J25" s="19"/>
      <c r="K25" s="19">
        <f t="shared" si="1"/>
        <v>433.03856913778219</v>
      </c>
      <c r="L25" s="19"/>
      <c r="M25" s="58">
        <v>0.05</v>
      </c>
      <c r="N25" s="19">
        <f t="shared" si="2"/>
        <v>21.651928456889109</v>
      </c>
      <c r="O25" s="16">
        <f t="shared" si="3"/>
        <v>216.51928456889109</v>
      </c>
      <c r="P25" s="17" t="s">
        <v>2</v>
      </c>
      <c r="Q25" s="14">
        <v>0</v>
      </c>
      <c r="R25" s="18">
        <v>0</v>
      </c>
      <c r="S25" s="19">
        <f t="shared" si="6"/>
        <v>0</v>
      </c>
      <c r="T25" s="14">
        <v>5</v>
      </c>
      <c r="U25" s="18">
        <v>0</v>
      </c>
      <c r="V25" s="15">
        <f t="shared" si="7"/>
        <v>440</v>
      </c>
      <c r="W25" s="14">
        <v>0</v>
      </c>
      <c r="X25" s="18">
        <v>0</v>
      </c>
      <c r="Y25" s="19">
        <f t="shared" si="8"/>
        <v>0</v>
      </c>
      <c r="Z25" s="14">
        <v>0</v>
      </c>
      <c r="AA25" s="18">
        <v>0</v>
      </c>
      <c r="AB25" s="15">
        <f t="shared" si="9"/>
        <v>0</v>
      </c>
      <c r="AC25" s="14">
        <v>2</v>
      </c>
      <c r="AD25" s="18">
        <v>0</v>
      </c>
      <c r="AE25" s="19">
        <f t="shared" si="10"/>
        <v>600</v>
      </c>
      <c r="AF25" s="16">
        <f t="shared" si="4"/>
        <v>1040</v>
      </c>
      <c r="AG25" s="17" t="s">
        <v>2</v>
      </c>
    </row>
    <row r="26" spans="1:33" x14ac:dyDescent="0.3">
      <c r="A26" s="54"/>
      <c r="B26" s="2" t="s">
        <v>73</v>
      </c>
      <c r="C26" s="57" t="s">
        <v>54</v>
      </c>
      <c r="D26" s="2"/>
      <c r="E26" s="71">
        <v>2527</v>
      </c>
      <c r="F26" s="19"/>
      <c r="G26" s="30">
        <f t="shared" si="0"/>
        <v>31.170593314419637</v>
      </c>
      <c r="H26" s="30"/>
      <c r="I26" s="31">
        <f t="shared" si="5"/>
        <v>1593.1290242999876</v>
      </c>
      <c r="J26" s="19"/>
      <c r="K26" s="19">
        <f t="shared" si="1"/>
        <v>764.70193166399406</v>
      </c>
      <c r="L26" s="19"/>
      <c r="M26" s="58">
        <v>0.1</v>
      </c>
      <c r="N26" s="19">
        <f t="shared" si="2"/>
        <v>76.470193166399412</v>
      </c>
      <c r="O26" s="16">
        <f t="shared" si="3"/>
        <v>764.70193166399417</v>
      </c>
      <c r="P26" s="17" t="s">
        <v>2</v>
      </c>
      <c r="Q26" s="14">
        <v>8</v>
      </c>
      <c r="R26" s="18">
        <v>0</v>
      </c>
      <c r="S26" s="19">
        <f t="shared" si="6"/>
        <v>352</v>
      </c>
      <c r="T26" s="14">
        <v>8</v>
      </c>
      <c r="U26" s="18">
        <v>0</v>
      </c>
      <c r="V26" s="15">
        <f t="shared" si="7"/>
        <v>704</v>
      </c>
      <c r="W26" s="14">
        <v>0</v>
      </c>
      <c r="X26" s="18">
        <v>1</v>
      </c>
      <c r="Y26" s="19">
        <f t="shared" si="8"/>
        <v>200</v>
      </c>
      <c r="Z26" s="14">
        <v>0</v>
      </c>
      <c r="AA26" s="18">
        <v>0</v>
      </c>
      <c r="AB26" s="15">
        <f t="shared" si="9"/>
        <v>0</v>
      </c>
      <c r="AC26" s="14">
        <v>0</v>
      </c>
      <c r="AD26" s="18">
        <v>0</v>
      </c>
      <c r="AE26" s="19">
        <f t="shared" si="10"/>
        <v>0</v>
      </c>
      <c r="AF26" s="16">
        <f t="shared" si="4"/>
        <v>1256</v>
      </c>
      <c r="AG26" s="17" t="s">
        <v>2</v>
      </c>
    </row>
    <row r="27" spans="1:33" x14ac:dyDescent="0.3">
      <c r="A27" s="54"/>
      <c r="B27" s="2" t="s">
        <v>235</v>
      </c>
      <c r="C27" s="57" t="s">
        <v>54</v>
      </c>
      <c r="D27" s="2"/>
      <c r="E27" s="71">
        <v>118</v>
      </c>
      <c r="F27" s="19"/>
      <c r="G27" s="30">
        <f>($G$16*E27)/$E$16</f>
        <v>1.4555322560749968</v>
      </c>
      <c r="H27" s="30"/>
      <c r="I27" s="31">
        <f>$I$16*G27/100</f>
        <v>74.392253607993084</v>
      </c>
      <c r="J27" s="19"/>
      <c r="K27" s="19">
        <f>I27*$K$16</f>
        <v>35.708281731836678</v>
      </c>
      <c r="L27" s="19"/>
      <c r="M27" s="58">
        <v>0.05</v>
      </c>
      <c r="N27" s="19">
        <f>K27*M27</f>
        <v>1.785414086591834</v>
      </c>
      <c r="O27" s="16">
        <f>N27*$O$16</f>
        <v>17.854140865918339</v>
      </c>
      <c r="P27" s="17" t="s">
        <v>2</v>
      </c>
      <c r="Q27" s="14">
        <v>0</v>
      </c>
      <c r="R27" s="18">
        <v>0</v>
      </c>
      <c r="S27" s="19">
        <f>(Q27+R27)*11*2*$S$16</f>
        <v>0</v>
      </c>
      <c r="T27" s="14">
        <v>1</v>
      </c>
      <c r="U27" s="18">
        <v>0</v>
      </c>
      <c r="V27" s="15">
        <f>(T27+U27)*22*2*$V$16</f>
        <v>88</v>
      </c>
      <c r="W27" s="14">
        <v>0</v>
      </c>
      <c r="X27" s="18">
        <v>0</v>
      </c>
      <c r="Y27" s="19">
        <f>(W27+X27)*50*1*$Y$16</f>
        <v>0</v>
      </c>
      <c r="Z27" s="14">
        <v>0</v>
      </c>
      <c r="AA27" s="18">
        <v>0</v>
      </c>
      <c r="AB27" s="15">
        <f>(Z27+AA27)*75*0.5*$AB$16</f>
        <v>0</v>
      </c>
      <c r="AC27" s="14">
        <v>0</v>
      </c>
      <c r="AD27" s="18">
        <v>0</v>
      </c>
      <c r="AE27" s="19">
        <f>(AC27+AD27)*150*0.25*$AE$16</f>
        <v>0</v>
      </c>
      <c r="AF27" s="16">
        <f>S27+V27+Y27+AB27+AE27</f>
        <v>88</v>
      </c>
      <c r="AG27" s="17" t="s">
        <v>2</v>
      </c>
    </row>
    <row r="28" spans="1:33" x14ac:dyDescent="0.3">
      <c r="A28" s="21"/>
      <c r="B28" s="21"/>
      <c r="C28" s="34"/>
      <c r="D28" s="20"/>
      <c r="E28" s="21"/>
      <c r="F28" s="21"/>
      <c r="G28" s="22"/>
      <c r="H28" s="22"/>
      <c r="I28" s="21"/>
      <c r="J28" s="21"/>
      <c r="K28" s="21"/>
      <c r="L28" s="21"/>
      <c r="M28" s="23"/>
      <c r="N28" s="21"/>
      <c r="O28" s="24"/>
      <c r="P28" s="25"/>
      <c r="Q28" s="26"/>
      <c r="R28" s="27"/>
      <c r="S28" s="21"/>
      <c r="T28" s="26"/>
      <c r="U28" s="27"/>
      <c r="V28" s="28"/>
      <c r="W28" s="26"/>
      <c r="X28" s="27"/>
      <c r="Y28" s="21"/>
      <c r="Z28" s="26"/>
      <c r="AA28" s="27"/>
      <c r="AB28" s="28"/>
      <c r="AC28" s="26"/>
      <c r="AD28" s="27"/>
      <c r="AE28" s="21"/>
      <c r="AF28" s="24"/>
      <c r="AG28" s="25"/>
    </row>
    <row r="29" spans="1:33" x14ac:dyDescent="0.3">
      <c r="A29" s="54"/>
      <c r="B29" s="2"/>
      <c r="C29" s="33"/>
      <c r="D29" s="2"/>
      <c r="E29" s="5"/>
      <c r="F29" s="5"/>
      <c r="G29" s="46"/>
      <c r="H29" s="46"/>
      <c r="I29" s="5"/>
      <c r="J29" s="5"/>
      <c r="K29" s="5"/>
      <c r="L29" s="5"/>
      <c r="M29" s="6"/>
      <c r="N29" s="5"/>
      <c r="O29" s="5"/>
      <c r="P29" s="2"/>
      <c r="Q29" s="48"/>
      <c r="R29" s="49"/>
      <c r="S29" s="5"/>
      <c r="T29" s="48"/>
      <c r="U29" s="49"/>
      <c r="V29" s="50"/>
      <c r="W29" s="48"/>
      <c r="X29" s="49"/>
      <c r="Y29" s="5"/>
      <c r="Z29" s="48"/>
      <c r="AA29" s="49"/>
      <c r="AB29" s="50"/>
      <c r="AC29" s="48"/>
      <c r="AD29" s="49"/>
      <c r="AE29" s="5"/>
      <c r="AF29" s="47"/>
      <c r="AG29" s="7"/>
    </row>
    <row r="30" spans="1:33" s="45" customFormat="1" ht="18" x14ac:dyDescent="0.35">
      <c r="A30" s="55"/>
      <c r="B30" s="2"/>
      <c r="C30" s="33"/>
      <c r="D30" s="2"/>
      <c r="E30" s="150">
        <f>SUM(E19:E27)</f>
        <v>8107</v>
      </c>
      <c r="F30" s="150"/>
      <c r="G30" s="150">
        <f>SUM(G19:G27)</f>
        <v>100</v>
      </c>
      <c r="H30" s="150"/>
      <c r="I30" s="150">
        <f>SUM(I19:I27)</f>
        <v>5111</v>
      </c>
      <c r="J30" s="150"/>
      <c r="K30" s="150">
        <f>SUM(K19:K27)</f>
        <v>2453.2799999999997</v>
      </c>
      <c r="L30" s="150"/>
      <c r="M30" s="74">
        <f>SUM(M19:M27)/COUNT(M19:M27)</f>
        <v>6.1111111111111116E-2</v>
      </c>
      <c r="N30" s="37">
        <f>SUM(N18:N28)</f>
        <v>189.91964080424324</v>
      </c>
      <c r="O30" s="38">
        <f>SUM(O19:O27)</f>
        <v>1899.1964080424327</v>
      </c>
      <c r="P30" s="39" t="s">
        <v>2</v>
      </c>
      <c r="Q30" s="40">
        <f>SUM(Q18:Q28)</f>
        <v>8</v>
      </c>
      <c r="R30" s="41">
        <f>SUM(R18:R28)</f>
        <v>0</v>
      </c>
      <c r="S30" s="42"/>
      <c r="T30" s="40">
        <f>SUM(T18:T28)</f>
        <v>30</v>
      </c>
      <c r="U30" s="41">
        <f>SUM(U18:U28)</f>
        <v>0</v>
      </c>
      <c r="V30" s="43"/>
      <c r="W30" s="40">
        <f>SUM(W18:W28)</f>
        <v>0</v>
      </c>
      <c r="X30" s="41">
        <f>SUM(X18:X28)</f>
        <v>4</v>
      </c>
      <c r="Y30" s="42"/>
      <c r="Z30" s="40">
        <f>SUM(Z18:Z28)</f>
        <v>0</v>
      </c>
      <c r="AA30" s="41">
        <f>SUM(AA18:AA28)</f>
        <v>0</v>
      </c>
      <c r="AB30" s="43"/>
      <c r="AC30" s="40">
        <f>SUM(AC18:AC28)</f>
        <v>2</v>
      </c>
      <c r="AD30" s="41">
        <f>SUM(AD18:AD28)</f>
        <v>0</v>
      </c>
      <c r="AE30" s="42"/>
      <c r="AF30" s="38">
        <f>SUM(AF19:AF27)</f>
        <v>4392</v>
      </c>
      <c r="AG30" s="44" t="s">
        <v>2</v>
      </c>
    </row>
    <row r="31" spans="1:33" s="45" customFormat="1" ht="14.4" customHeight="1" x14ac:dyDescent="0.35">
      <c r="A31" s="55"/>
      <c r="B31" s="2"/>
      <c r="C31" s="33"/>
      <c r="D31" s="2"/>
      <c r="E31" s="98"/>
      <c r="F31" s="51"/>
      <c r="G31" s="52"/>
      <c r="H31" s="52"/>
      <c r="I31" s="98"/>
      <c r="J31" s="98"/>
      <c r="K31" s="98"/>
      <c r="L31" s="98"/>
      <c r="M31" s="37"/>
      <c r="N31" s="37"/>
      <c r="O31" s="72"/>
      <c r="P31" s="55"/>
      <c r="Q31" s="40"/>
      <c r="R31" s="41"/>
      <c r="S31" s="42"/>
      <c r="T31" s="40"/>
      <c r="U31" s="41"/>
      <c r="V31" s="43"/>
      <c r="W31" s="40"/>
      <c r="X31" s="41"/>
      <c r="Y31" s="42"/>
      <c r="Z31" s="40"/>
      <c r="AA31" s="41"/>
      <c r="AB31" s="43"/>
      <c r="AC31" s="40"/>
      <c r="AD31" s="41"/>
      <c r="AE31" s="42"/>
      <c r="AF31" s="38"/>
      <c r="AG31" s="44"/>
    </row>
    <row r="32" spans="1:33" x14ac:dyDescent="0.3">
      <c r="I32" s="60"/>
      <c r="J32" s="60"/>
      <c r="K32" s="60"/>
      <c r="L32" s="60"/>
      <c r="M32" s="60"/>
    </row>
    <row r="33" spans="2:33" ht="15.6" x14ac:dyDescent="0.3">
      <c r="B33" s="65" t="s">
        <v>14</v>
      </c>
      <c r="I33" s="60"/>
      <c r="J33" s="60"/>
      <c r="K33" s="60"/>
      <c r="L33" s="60"/>
      <c r="M33" s="60"/>
      <c r="N33" s="61" t="s">
        <v>32</v>
      </c>
      <c r="O33" s="62" t="s">
        <v>16</v>
      </c>
      <c r="P33" s="63"/>
      <c r="Q33" s="64">
        <f>Q30</f>
        <v>8</v>
      </c>
      <c r="R33" s="64" t="s">
        <v>27</v>
      </c>
      <c r="S33" s="8"/>
      <c r="T33" s="64">
        <f>T30</f>
        <v>30</v>
      </c>
      <c r="U33" s="64" t="s">
        <v>26</v>
      </c>
      <c r="V33" s="8"/>
      <c r="W33" s="64">
        <f>W30</f>
        <v>0</v>
      </c>
      <c r="X33" s="64" t="s">
        <v>25</v>
      </c>
      <c r="Y33" s="8"/>
      <c r="Z33" s="64">
        <f>Z30</f>
        <v>0</v>
      </c>
      <c r="AA33" s="64" t="s">
        <v>28</v>
      </c>
      <c r="AB33" s="8"/>
      <c r="AC33" s="64">
        <f>AC30</f>
        <v>2</v>
      </c>
      <c r="AD33" s="64" t="s">
        <v>29</v>
      </c>
      <c r="AE33" s="99" t="s">
        <v>296</v>
      </c>
      <c r="AF33" s="100">
        <f>Q33*11+T33*22+W33*50+Z33*75+AC33*150</f>
        <v>1048</v>
      </c>
      <c r="AG33" s="61" t="s">
        <v>297</v>
      </c>
    </row>
    <row r="34" spans="2:33" ht="15.6" x14ac:dyDescent="0.3">
      <c r="C34" s="73"/>
      <c r="D34" s="73"/>
      <c r="I34" s="60"/>
      <c r="J34" s="60"/>
      <c r="K34" s="60"/>
      <c r="L34" s="60"/>
      <c r="M34" s="60"/>
      <c r="N34" s="66" t="s">
        <v>33</v>
      </c>
      <c r="O34" s="67" t="s">
        <v>16</v>
      </c>
      <c r="P34" s="68"/>
      <c r="Q34" s="69">
        <f>R30</f>
        <v>0</v>
      </c>
      <c r="R34" s="70" t="s">
        <v>27</v>
      </c>
      <c r="S34" s="9"/>
      <c r="T34" s="69">
        <f>U30</f>
        <v>0</v>
      </c>
      <c r="U34" s="70" t="s">
        <v>26</v>
      </c>
      <c r="V34" s="9"/>
      <c r="W34" s="69">
        <f>X30</f>
        <v>4</v>
      </c>
      <c r="X34" s="70" t="s">
        <v>25</v>
      </c>
      <c r="Y34" s="9"/>
      <c r="Z34" s="69">
        <f>AA30</f>
        <v>0</v>
      </c>
      <c r="AA34" s="70" t="s">
        <v>28</v>
      </c>
      <c r="AB34" s="9"/>
      <c r="AC34" s="69">
        <f>AD30</f>
        <v>0</v>
      </c>
      <c r="AD34" s="70" t="s">
        <v>29</v>
      </c>
      <c r="AE34" s="101" t="s">
        <v>296</v>
      </c>
      <c r="AF34" s="66">
        <f>Q34*11+T34*22+W34*50+Z34*75+AC34*150</f>
        <v>200</v>
      </c>
      <c r="AG34" s="66" t="s">
        <v>297</v>
      </c>
    </row>
    <row r="35" spans="2:33" x14ac:dyDescent="0.3">
      <c r="B35" s="13" t="s">
        <v>261</v>
      </c>
    </row>
    <row r="36" spans="2:33" x14ac:dyDescent="0.3">
      <c r="B36" s="13" t="s">
        <v>262</v>
      </c>
      <c r="AD36" s="102" t="s">
        <v>298</v>
      </c>
      <c r="AE36" s="102"/>
      <c r="AF36" s="103">
        <f>AF33+AF34</f>
        <v>1248</v>
      </c>
      <c r="AG36" s="102" t="s">
        <v>297</v>
      </c>
    </row>
    <row r="37" spans="2:33" ht="18" x14ac:dyDescent="0.35">
      <c r="K37" s="76"/>
      <c r="L37" s="76"/>
      <c r="M37" s="76"/>
      <c r="N37" s="77" t="s">
        <v>263</v>
      </c>
      <c r="O37" s="78">
        <f>((R30*$S$16*11*2)+(U30*$V$16*22*2)+(X30*$Y$16*50)+(AA30*$AB$16*0.5*75)+(AD30*$AE$16*150*0.25))</f>
        <v>800</v>
      </c>
      <c r="P37" s="79" t="s">
        <v>2</v>
      </c>
    </row>
    <row r="38" spans="2:33" ht="25.8" x14ac:dyDescent="0.5">
      <c r="K38" s="76"/>
      <c r="L38" s="76"/>
      <c r="M38" s="76"/>
      <c r="N38" s="80" t="s">
        <v>41</v>
      </c>
      <c r="O38" s="81">
        <f>((R30*$S$16*11*2)+(U30*$V$16*22*2)+(X30*$Y$16*50)+(AA30*$AB$16*0.5*75)+(AD30*$AE$16*150*0.25))/O30*100</f>
        <v>42.12307882493247</v>
      </c>
      <c r="P38" s="82" t="s">
        <v>264</v>
      </c>
    </row>
  </sheetData>
  <mergeCells count="11">
    <mergeCell ref="A4:AG4"/>
    <mergeCell ref="B9:F9"/>
    <mergeCell ref="A6:AG6"/>
    <mergeCell ref="E30:F30"/>
    <mergeCell ref="G30:H30"/>
    <mergeCell ref="I30:J30"/>
    <mergeCell ref="K30:L30"/>
    <mergeCell ref="O15:P15"/>
    <mergeCell ref="AF15:AG15"/>
    <mergeCell ref="O14:P14"/>
    <mergeCell ref="AF14:AG14"/>
  </mergeCells>
  <pageMargins left="0.78740157480314965" right="0.78740157480314965" top="0.39370078740157483" bottom="0.39370078740157483" header="0" footer="0"/>
  <pageSetup paperSize="8" scale="93" orientation="landscape" r:id="rId1"/>
  <headerFooter>
    <oddHeader>&amp;R&amp;"NDSFrutiger 45 Light,Standard"&amp;10Ladeinfrastrukturkonzept für den Landkreis Hildesheim und die kreisangehörigen Kommunen</oddHeader>
    <oddFooter>&amp;L&amp;"NDSFrutiger 45 Light,Standard"&amp;10Anlage 2: LISA-Tabellen&amp;R&amp;"NDSFrutiger 45 Light,Standard"&amp;10Seite &amp;"NDSFrutiger 45 Light,Fett"&amp;P&amp;"NDSFrutiger 45 Light,Standard" von&amp;"NDSFrutiger 45 Light,Fett"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AA9D7-E7FB-4BB6-A409-E2D6C7A40672}">
  <dimension ref="A1:AK44"/>
  <sheetViews>
    <sheetView view="pageLayout" topLeftCell="W1" zoomScale="71" zoomScaleNormal="70" zoomScalePageLayoutView="71" workbookViewId="0">
      <selection activeCell="AF41" sqref="AF41"/>
    </sheetView>
  </sheetViews>
  <sheetFormatPr baseColWidth="10" defaultColWidth="11.5546875" defaultRowHeight="14.4" x14ac:dyDescent="0.3"/>
  <cols>
    <col min="1" max="1" width="3.44140625" style="13" customWidth="1"/>
    <col min="2" max="2" width="43" style="13" customWidth="1"/>
    <col min="3" max="4" width="3.44140625" style="13" customWidth="1"/>
    <col min="5" max="5" width="17.6640625" style="13" customWidth="1"/>
    <col min="6" max="6" width="3.44140625" style="13" customWidth="1"/>
    <col min="7" max="7" width="12.44140625" style="13" bestFit="1" customWidth="1"/>
    <col min="8" max="8" width="3.44140625" style="13" customWidth="1"/>
    <col min="9" max="9" width="11.5546875" style="13"/>
    <col min="10" max="10" width="3.44140625" style="13" customWidth="1"/>
    <col min="11" max="11" width="11.5546875" style="13"/>
    <col min="12" max="12" width="3.44140625" style="13" customWidth="1"/>
    <col min="13" max="13" width="22" style="13" customWidth="1"/>
    <col min="14" max="14" width="26.109375" style="13" customWidth="1"/>
    <col min="15" max="15" width="19.5546875" style="13" customWidth="1"/>
    <col min="16" max="16" width="8.33203125" style="13" customWidth="1"/>
    <col min="17" max="17" width="9.109375" style="13" customWidth="1"/>
    <col min="18" max="18" width="8.44140625" style="13" customWidth="1"/>
    <col min="19" max="19" width="9.88671875" style="13" customWidth="1"/>
    <col min="20" max="21" width="11.5546875" style="13"/>
    <col min="22" max="22" width="12.6640625" style="13" bestFit="1" customWidth="1"/>
    <col min="23" max="24" width="11.5546875" style="13"/>
    <col min="25" max="25" width="12.6640625" style="13" bestFit="1" customWidth="1"/>
    <col min="26" max="27" width="11.5546875" style="13"/>
    <col min="28" max="28" width="12.6640625" style="13" bestFit="1" customWidth="1"/>
    <col min="29" max="30" width="11.5546875" style="13"/>
    <col min="31" max="31" width="12.6640625" style="13" bestFit="1" customWidth="1"/>
    <col min="32" max="33" width="16.109375" style="13" customWidth="1"/>
    <col min="34" max="34" width="0.21875" style="13" customWidth="1"/>
    <col min="35" max="16384" width="11.5546875" style="13"/>
  </cols>
  <sheetData>
    <row r="1" spans="1:37" x14ac:dyDescent="0.3">
      <c r="F1" s="104"/>
      <c r="G1" s="105"/>
      <c r="H1" s="106"/>
      <c r="I1" s="106"/>
      <c r="L1" s="96"/>
      <c r="P1" s="60"/>
      <c r="T1" s="107"/>
    </row>
    <row r="2" spans="1:37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37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7" ht="40.799999999999997" x14ac:dyDescent="0.75">
      <c r="A4" s="144" t="s">
        <v>287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1"/>
      <c r="AJ4" s="141"/>
      <c r="AK4" s="141"/>
    </row>
    <row r="5" spans="1:37" x14ac:dyDescent="0.3">
      <c r="F5" s="104"/>
      <c r="G5" s="105"/>
      <c r="H5" s="106"/>
      <c r="I5" s="106"/>
      <c r="L5" s="96"/>
      <c r="P5" s="60"/>
      <c r="T5" s="107"/>
    </row>
    <row r="6" spans="1:37" ht="21" x14ac:dyDescent="0.4">
      <c r="A6" s="148" t="s">
        <v>257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</row>
    <row r="7" spans="1:37" x14ac:dyDescent="0.3">
      <c r="F7" s="104"/>
      <c r="G7" s="105"/>
      <c r="H7" s="106"/>
      <c r="I7" s="106"/>
      <c r="L7" s="96"/>
      <c r="P7" s="60"/>
      <c r="Q7" s="73"/>
      <c r="R7" s="73"/>
      <c r="S7" s="73"/>
      <c r="T7" s="108"/>
    </row>
    <row r="8" spans="1:37" ht="33" x14ac:dyDescent="0.6">
      <c r="A8" s="109"/>
      <c r="B8" s="109" t="s">
        <v>258</v>
      </c>
      <c r="C8" s="109"/>
      <c r="D8" s="109"/>
      <c r="E8" s="109"/>
      <c r="F8" s="109"/>
      <c r="G8" s="110"/>
      <c r="H8" s="111"/>
      <c r="I8" s="111"/>
      <c r="J8" s="111"/>
      <c r="L8" s="111"/>
      <c r="P8" s="75" t="s">
        <v>259</v>
      </c>
      <c r="T8" s="111"/>
    </row>
    <row r="9" spans="1:37" x14ac:dyDescent="0.3">
      <c r="B9" s="145" t="s">
        <v>260</v>
      </c>
      <c r="C9" s="145"/>
      <c r="D9" s="145"/>
      <c r="E9" s="145"/>
      <c r="F9" s="145"/>
    </row>
    <row r="11" spans="1:37" ht="21" x14ac:dyDescent="0.4">
      <c r="A11" s="112"/>
      <c r="B11" s="56" t="s">
        <v>288</v>
      </c>
      <c r="C11" s="56"/>
      <c r="D11" s="56"/>
      <c r="E11" s="56"/>
    </row>
    <row r="13" spans="1:37" x14ac:dyDescent="0.3">
      <c r="A13" s="54"/>
      <c r="B13" s="2"/>
      <c r="C13" s="33"/>
      <c r="D13" s="2"/>
      <c r="E13" s="94"/>
      <c r="F13" s="94"/>
      <c r="G13" s="54"/>
      <c r="H13" s="54"/>
      <c r="I13" s="90"/>
      <c r="J13" s="90"/>
      <c r="K13" s="90"/>
      <c r="L13" s="90"/>
      <c r="M13" s="113"/>
      <c r="N13" s="114"/>
      <c r="O13" s="114"/>
      <c r="P13" s="114"/>
      <c r="Q13" s="115" t="s">
        <v>12</v>
      </c>
      <c r="R13" s="115"/>
      <c r="S13" s="115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G13" s="54"/>
    </row>
    <row r="14" spans="1:37" x14ac:dyDescent="0.3">
      <c r="A14" s="54"/>
      <c r="B14" s="117" t="s">
        <v>20</v>
      </c>
      <c r="C14" s="118"/>
      <c r="D14" s="117"/>
      <c r="E14" s="119" t="s">
        <v>34</v>
      </c>
      <c r="F14" s="120"/>
      <c r="G14" s="119" t="s">
        <v>41</v>
      </c>
      <c r="H14" s="120"/>
      <c r="I14" s="121" t="s">
        <v>0</v>
      </c>
      <c r="J14" s="121"/>
      <c r="K14" s="121" t="s">
        <v>15</v>
      </c>
      <c r="L14" s="121"/>
      <c r="M14" s="121" t="s">
        <v>35</v>
      </c>
      <c r="N14" s="119" t="s">
        <v>36</v>
      </c>
      <c r="O14" s="149" t="s">
        <v>42</v>
      </c>
      <c r="P14" s="149"/>
      <c r="Q14" s="94" t="s">
        <v>8</v>
      </c>
      <c r="R14" s="89"/>
      <c r="S14" s="89" t="s">
        <v>0</v>
      </c>
      <c r="T14" s="122" t="s">
        <v>8</v>
      </c>
      <c r="U14" s="123"/>
      <c r="V14" s="122" t="s">
        <v>0</v>
      </c>
      <c r="W14" s="94" t="s">
        <v>6</v>
      </c>
      <c r="X14" s="89"/>
      <c r="Y14" s="94" t="s">
        <v>0</v>
      </c>
      <c r="Z14" s="122" t="s">
        <v>7</v>
      </c>
      <c r="AA14" s="123"/>
      <c r="AB14" s="122" t="s">
        <v>0</v>
      </c>
      <c r="AC14" s="94" t="s">
        <v>21</v>
      </c>
      <c r="AD14" s="89"/>
      <c r="AE14" s="94" t="s">
        <v>0</v>
      </c>
      <c r="AF14" s="149" t="s">
        <v>49</v>
      </c>
      <c r="AG14" s="149"/>
    </row>
    <row r="15" spans="1:37" x14ac:dyDescent="0.3">
      <c r="A15" s="54"/>
      <c r="B15" s="117"/>
      <c r="C15" s="118"/>
      <c r="D15" s="117"/>
      <c r="E15" s="120"/>
      <c r="F15" s="124"/>
      <c r="G15" s="53" t="s">
        <v>39</v>
      </c>
      <c r="H15" s="119"/>
      <c r="I15" s="125" t="s">
        <v>44</v>
      </c>
      <c r="J15" s="126"/>
      <c r="K15" s="119" t="s">
        <v>1</v>
      </c>
      <c r="L15" s="119"/>
      <c r="M15" s="119" t="s">
        <v>45</v>
      </c>
      <c r="N15" s="119" t="s">
        <v>37</v>
      </c>
      <c r="O15" s="149" t="s">
        <v>43</v>
      </c>
      <c r="P15" s="149"/>
      <c r="Q15" s="114" t="s">
        <v>3</v>
      </c>
      <c r="R15" s="97"/>
      <c r="S15" s="89" t="s">
        <v>17</v>
      </c>
      <c r="T15" s="127" t="s">
        <v>4</v>
      </c>
      <c r="U15" s="128"/>
      <c r="V15" s="122" t="s">
        <v>17</v>
      </c>
      <c r="W15" s="114" t="s">
        <v>5</v>
      </c>
      <c r="X15" s="97"/>
      <c r="Y15" s="94" t="s">
        <v>17</v>
      </c>
      <c r="Z15" s="127" t="s">
        <v>13</v>
      </c>
      <c r="AA15" s="128"/>
      <c r="AB15" s="122" t="s">
        <v>19</v>
      </c>
      <c r="AC15" s="114" t="s">
        <v>22</v>
      </c>
      <c r="AD15" s="97"/>
      <c r="AE15" s="94" t="s">
        <v>19</v>
      </c>
      <c r="AF15" s="149" t="s">
        <v>43</v>
      </c>
      <c r="AG15" s="149"/>
    </row>
    <row r="16" spans="1:37" x14ac:dyDescent="0.3">
      <c r="A16" s="54"/>
      <c r="B16" s="2"/>
      <c r="C16" s="33"/>
      <c r="D16" s="2"/>
      <c r="E16" s="129">
        <v>18997</v>
      </c>
      <c r="F16" s="130"/>
      <c r="G16" s="131">
        <v>100</v>
      </c>
      <c r="H16" s="89"/>
      <c r="I16" s="129">
        <v>11594</v>
      </c>
      <c r="J16" s="132"/>
      <c r="K16" s="133">
        <v>0.48</v>
      </c>
      <c r="L16" s="134"/>
      <c r="M16" s="135" t="s">
        <v>30</v>
      </c>
      <c r="N16" s="54"/>
      <c r="O16" s="54">
        <f>O17*0.2</f>
        <v>10</v>
      </c>
      <c r="P16" s="54" t="s">
        <v>55</v>
      </c>
      <c r="Q16" s="114"/>
      <c r="R16" s="97"/>
      <c r="S16" s="97">
        <v>2</v>
      </c>
      <c r="T16" s="127"/>
      <c r="U16" s="128"/>
      <c r="V16" s="128">
        <v>2</v>
      </c>
      <c r="W16" s="114"/>
      <c r="X16" s="97"/>
      <c r="Y16" s="97">
        <v>4</v>
      </c>
      <c r="Z16" s="127"/>
      <c r="AA16" s="128"/>
      <c r="AB16" s="128">
        <v>6</v>
      </c>
      <c r="AC16" s="114"/>
      <c r="AD16" s="97"/>
      <c r="AE16" s="97">
        <v>8</v>
      </c>
      <c r="AF16" s="54"/>
      <c r="AG16" s="54"/>
    </row>
    <row r="17" spans="1:33" x14ac:dyDescent="0.3">
      <c r="A17" s="21"/>
      <c r="B17" s="21"/>
      <c r="C17" s="34"/>
      <c r="D17" s="20"/>
      <c r="E17" s="35" t="s">
        <v>38</v>
      </c>
      <c r="F17" s="136"/>
      <c r="G17" s="36" t="s">
        <v>40</v>
      </c>
      <c r="H17" s="137"/>
      <c r="I17" s="59"/>
      <c r="J17" s="21"/>
      <c r="K17" s="36" t="s">
        <v>50</v>
      </c>
      <c r="L17" s="21"/>
      <c r="M17" s="21"/>
      <c r="N17" s="20"/>
      <c r="O17" s="20">
        <v>50</v>
      </c>
      <c r="P17" s="20" t="s">
        <v>9</v>
      </c>
      <c r="Q17" s="138" t="s">
        <v>18</v>
      </c>
      <c r="R17" s="139" t="s">
        <v>23</v>
      </c>
      <c r="S17" s="137" t="s">
        <v>31</v>
      </c>
      <c r="T17" s="138" t="s">
        <v>10</v>
      </c>
      <c r="U17" s="139" t="s">
        <v>23</v>
      </c>
      <c r="V17" s="140" t="s">
        <v>31</v>
      </c>
      <c r="W17" s="138" t="s">
        <v>11</v>
      </c>
      <c r="X17" s="139" t="s">
        <v>23</v>
      </c>
      <c r="Y17" s="137" t="s">
        <v>31</v>
      </c>
      <c r="Z17" s="138" t="s">
        <v>11</v>
      </c>
      <c r="AA17" s="139" t="s">
        <v>23</v>
      </c>
      <c r="AB17" s="140" t="s">
        <v>31</v>
      </c>
      <c r="AC17" s="138" t="s">
        <v>11</v>
      </c>
      <c r="AD17" s="139" t="s">
        <v>23</v>
      </c>
      <c r="AE17" s="137" t="s">
        <v>31</v>
      </c>
      <c r="AF17" s="20"/>
      <c r="AG17" s="20"/>
    </row>
    <row r="18" spans="1:33" x14ac:dyDescent="0.3">
      <c r="A18" s="29"/>
      <c r="B18" s="29"/>
      <c r="C18" s="32"/>
      <c r="D18" s="29"/>
      <c r="E18" s="3"/>
      <c r="F18" s="3"/>
      <c r="G18" s="4"/>
      <c r="H18" s="4"/>
      <c r="I18" s="5"/>
      <c r="J18" s="5"/>
      <c r="K18" s="5"/>
      <c r="L18" s="5"/>
      <c r="M18" s="6"/>
      <c r="N18" s="2"/>
      <c r="O18" s="7"/>
      <c r="P18" s="7"/>
      <c r="Q18" s="8"/>
      <c r="R18" s="9"/>
      <c r="S18" s="2"/>
      <c r="T18" s="10"/>
      <c r="U18" s="11"/>
      <c r="V18" s="12"/>
      <c r="W18" s="8"/>
      <c r="X18" s="9"/>
      <c r="Y18" s="2"/>
      <c r="Z18" s="8"/>
      <c r="AA18" s="9"/>
      <c r="AB18" s="12"/>
      <c r="AC18" s="8"/>
      <c r="AD18" s="9"/>
      <c r="AE18" s="2"/>
      <c r="AF18" s="7"/>
      <c r="AG18" s="7"/>
    </row>
    <row r="19" spans="1:33" x14ac:dyDescent="0.3">
      <c r="A19" s="54"/>
      <c r="B19" s="2" t="s">
        <v>240</v>
      </c>
      <c r="C19" s="57" t="s">
        <v>54</v>
      </c>
      <c r="D19" s="2"/>
      <c r="E19" s="71">
        <v>10542</v>
      </c>
      <c r="F19" s="19"/>
      <c r="G19" s="30">
        <f t="shared" ref="G19:G34" si="0">($G$16*E19)/$E$16</f>
        <v>55.492972574617042</v>
      </c>
      <c r="H19" s="30"/>
      <c r="I19" s="31">
        <f t="shared" ref="I19:I34" si="1">$I$16*G19/100</f>
        <v>6433.8552403010999</v>
      </c>
      <c r="J19" s="19"/>
      <c r="K19" s="19">
        <f t="shared" ref="K19:K34" si="2">I19*$K$16</f>
        <v>3088.2505153445277</v>
      </c>
      <c r="L19" s="19"/>
      <c r="M19" s="58">
        <v>0.25</v>
      </c>
      <c r="N19" s="19">
        <f t="shared" ref="N19" si="3">K19*M19</f>
        <v>772.06262883613192</v>
      </c>
      <c r="O19" s="16">
        <f t="shared" ref="O19:O34" si="4">N19*$O$16</f>
        <v>7720.626288361319</v>
      </c>
      <c r="P19" s="17" t="s">
        <v>2</v>
      </c>
      <c r="Q19" s="14">
        <v>0</v>
      </c>
      <c r="R19" s="18">
        <v>2</v>
      </c>
      <c r="S19" s="19">
        <f t="shared" ref="S19:S34" si="5">(Q19+R19)*11*2*$S$16</f>
        <v>88</v>
      </c>
      <c r="T19" s="14">
        <v>0</v>
      </c>
      <c r="U19" s="18">
        <v>7</v>
      </c>
      <c r="V19" s="15">
        <f t="shared" ref="V19:V34" si="6">(T19+U19)*22*2*$V$16</f>
        <v>616</v>
      </c>
      <c r="W19" s="14">
        <v>0</v>
      </c>
      <c r="X19" s="18">
        <v>1</v>
      </c>
      <c r="Y19" s="19">
        <f t="shared" ref="Y19:Y34" si="7">(W19+X19)*50*1*$Y$16</f>
        <v>200</v>
      </c>
      <c r="Z19" s="14">
        <v>0</v>
      </c>
      <c r="AA19" s="18">
        <v>0</v>
      </c>
      <c r="AB19" s="15">
        <f t="shared" ref="AB19:AB34" si="8">(Z19+AA19)*75*0.5*$AB$16</f>
        <v>0</v>
      </c>
      <c r="AC19" s="14">
        <v>0</v>
      </c>
      <c r="AD19" s="18">
        <v>0</v>
      </c>
      <c r="AE19" s="19">
        <f t="shared" ref="AE19:AE34" si="9">(AC19+AD19)*150*0.25*$AE$16</f>
        <v>0</v>
      </c>
      <c r="AF19" s="16">
        <f t="shared" ref="AF19" si="10">S19+V19+Y19+AB19+AE19</f>
        <v>904</v>
      </c>
      <c r="AG19" s="17" t="s">
        <v>2</v>
      </c>
    </row>
    <row r="20" spans="1:33" x14ac:dyDescent="0.3">
      <c r="A20" s="54"/>
      <c r="B20" s="2" t="s">
        <v>241</v>
      </c>
      <c r="C20" s="57" t="s">
        <v>54</v>
      </c>
      <c r="D20" s="2"/>
      <c r="E20" s="71">
        <v>780</v>
      </c>
      <c r="F20" s="19"/>
      <c r="G20" s="30">
        <f t="shared" si="0"/>
        <v>4.1059114597041635</v>
      </c>
      <c r="H20" s="30"/>
      <c r="I20" s="31">
        <f t="shared" si="1"/>
        <v>476.0393746381007</v>
      </c>
      <c r="J20" s="19"/>
      <c r="K20" s="19">
        <f t="shared" si="2"/>
        <v>228.49889982628832</v>
      </c>
      <c r="L20" s="19"/>
      <c r="M20" s="58">
        <v>0.05</v>
      </c>
      <c r="N20" s="19">
        <f t="shared" ref="N20:N34" si="11">K20*M20</f>
        <v>11.424944991314417</v>
      </c>
      <c r="O20" s="16">
        <f t="shared" si="4"/>
        <v>114.24944991314418</v>
      </c>
      <c r="P20" s="17" t="s">
        <v>2</v>
      </c>
      <c r="Q20" s="14">
        <v>0</v>
      </c>
      <c r="R20" s="18">
        <v>0</v>
      </c>
      <c r="S20" s="19">
        <f t="shared" si="5"/>
        <v>0</v>
      </c>
      <c r="T20" s="14">
        <v>0</v>
      </c>
      <c r="U20" s="18">
        <v>0</v>
      </c>
      <c r="V20" s="15">
        <f t="shared" si="6"/>
        <v>0</v>
      </c>
      <c r="W20" s="14">
        <v>0</v>
      </c>
      <c r="X20" s="18">
        <v>0</v>
      </c>
      <c r="Y20" s="19">
        <f t="shared" si="7"/>
        <v>0</v>
      </c>
      <c r="Z20" s="14">
        <v>0</v>
      </c>
      <c r="AA20" s="18">
        <v>0</v>
      </c>
      <c r="AB20" s="15">
        <f t="shared" si="8"/>
        <v>0</v>
      </c>
      <c r="AC20" s="14">
        <v>0</v>
      </c>
      <c r="AD20" s="18">
        <v>0</v>
      </c>
      <c r="AE20" s="19">
        <f t="shared" si="9"/>
        <v>0</v>
      </c>
      <c r="AF20" s="16">
        <f t="shared" ref="AF20:AF34" si="12">S20+V20+Y20+AB20+AE20</f>
        <v>0</v>
      </c>
      <c r="AG20" s="17" t="s">
        <v>2</v>
      </c>
    </row>
    <row r="21" spans="1:33" x14ac:dyDescent="0.3">
      <c r="A21" s="54"/>
      <c r="B21" s="2" t="s">
        <v>242</v>
      </c>
      <c r="C21" s="57" t="s">
        <v>54</v>
      </c>
      <c r="D21" s="2"/>
      <c r="E21" s="71">
        <v>381</v>
      </c>
      <c r="F21" s="19"/>
      <c r="G21" s="30">
        <f t="shared" si="0"/>
        <v>2.005579828393957</v>
      </c>
      <c r="H21" s="30"/>
      <c r="I21" s="31">
        <f t="shared" si="1"/>
        <v>232.52692530399537</v>
      </c>
      <c r="J21" s="19"/>
      <c r="K21" s="19">
        <f t="shared" si="2"/>
        <v>111.61292414591777</v>
      </c>
      <c r="L21" s="19"/>
      <c r="M21" s="58">
        <v>0.05</v>
      </c>
      <c r="N21" s="19">
        <f t="shared" si="11"/>
        <v>5.5806462072958887</v>
      </c>
      <c r="O21" s="16">
        <f t="shared" si="4"/>
        <v>55.806462072958887</v>
      </c>
      <c r="P21" s="17" t="s">
        <v>2</v>
      </c>
      <c r="Q21" s="14">
        <v>0</v>
      </c>
      <c r="R21" s="18">
        <v>0</v>
      </c>
      <c r="S21" s="19">
        <f t="shared" si="5"/>
        <v>0</v>
      </c>
      <c r="T21" s="14">
        <v>0</v>
      </c>
      <c r="U21" s="18">
        <v>0</v>
      </c>
      <c r="V21" s="15">
        <f t="shared" si="6"/>
        <v>0</v>
      </c>
      <c r="W21" s="14">
        <v>0</v>
      </c>
      <c r="X21" s="18">
        <v>0</v>
      </c>
      <c r="Y21" s="19">
        <f t="shared" si="7"/>
        <v>0</v>
      </c>
      <c r="Z21" s="14">
        <v>0</v>
      </c>
      <c r="AA21" s="18">
        <v>0</v>
      </c>
      <c r="AB21" s="15">
        <f t="shared" si="8"/>
        <v>0</v>
      </c>
      <c r="AC21" s="14">
        <v>0</v>
      </c>
      <c r="AD21" s="18">
        <v>0</v>
      </c>
      <c r="AE21" s="19">
        <f t="shared" si="9"/>
        <v>0</v>
      </c>
      <c r="AF21" s="16">
        <f t="shared" si="12"/>
        <v>0</v>
      </c>
      <c r="AG21" s="17" t="s">
        <v>2</v>
      </c>
    </row>
    <row r="22" spans="1:33" x14ac:dyDescent="0.3">
      <c r="A22" s="54"/>
      <c r="B22" s="2" t="s">
        <v>243</v>
      </c>
      <c r="C22" s="57" t="s">
        <v>54</v>
      </c>
      <c r="D22" s="2"/>
      <c r="E22" s="71">
        <v>556</v>
      </c>
      <c r="F22" s="19"/>
      <c r="G22" s="30">
        <f t="shared" si="0"/>
        <v>2.9267779123019424</v>
      </c>
      <c r="H22" s="30"/>
      <c r="I22" s="31">
        <f t="shared" si="1"/>
        <v>339.3306311522872</v>
      </c>
      <c r="J22" s="19"/>
      <c r="K22" s="19">
        <f t="shared" si="2"/>
        <v>162.87870295309784</v>
      </c>
      <c r="L22" s="19"/>
      <c r="M22" s="58">
        <v>0.05</v>
      </c>
      <c r="N22" s="19">
        <f t="shared" si="11"/>
        <v>8.1439351476548918</v>
      </c>
      <c r="O22" s="16">
        <f t="shared" si="4"/>
        <v>81.439351476548921</v>
      </c>
      <c r="P22" s="17" t="s">
        <v>2</v>
      </c>
      <c r="Q22" s="14">
        <v>0</v>
      </c>
      <c r="R22" s="18">
        <v>0</v>
      </c>
      <c r="S22" s="19">
        <f t="shared" si="5"/>
        <v>0</v>
      </c>
      <c r="T22" s="14">
        <v>0</v>
      </c>
      <c r="U22" s="18">
        <v>0</v>
      </c>
      <c r="V22" s="15">
        <f t="shared" si="6"/>
        <v>0</v>
      </c>
      <c r="W22" s="14">
        <v>0</v>
      </c>
      <c r="X22" s="18">
        <v>0</v>
      </c>
      <c r="Y22" s="19">
        <f t="shared" si="7"/>
        <v>0</v>
      </c>
      <c r="Z22" s="14">
        <v>0</v>
      </c>
      <c r="AA22" s="18">
        <v>0</v>
      </c>
      <c r="AB22" s="15">
        <f t="shared" si="8"/>
        <v>0</v>
      </c>
      <c r="AC22" s="14">
        <v>0</v>
      </c>
      <c r="AD22" s="18">
        <v>0</v>
      </c>
      <c r="AE22" s="19">
        <f t="shared" si="9"/>
        <v>0</v>
      </c>
      <c r="AF22" s="16">
        <f t="shared" si="12"/>
        <v>0</v>
      </c>
      <c r="AG22" s="17" t="s">
        <v>2</v>
      </c>
    </row>
    <row r="23" spans="1:33" x14ac:dyDescent="0.3">
      <c r="A23" s="54"/>
      <c r="B23" s="2" t="s">
        <v>244</v>
      </c>
      <c r="C23" s="57" t="s">
        <v>54</v>
      </c>
      <c r="D23" s="2"/>
      <c r="E23" s="71">
        <v>863</v>
      </c>
      <c r="F23" s="19"/>
      <c r="G23" s="30">
        <f t="shared" si="0"/>
        <v>4.5428225509290945</v>
      </c>
      <c r="H23" s="30"/>
      <c r="I23" s="31">
        <f t="shared" si="1"/>
        <v>526.69484655471922</v>
      </c>
      <c r="J23" s="19"/>
      <c r="K23" s="19">
        <f t="shared" si="2"/>
        <v>252.81352634626521</v>
      </c>
      <c r="L23" s="19"/>
      <c r="M23" s="58">
        <v>0.05</v>
      </c>
      <c r="N23" s="19">
        <f t="shared" si="11"/>
        <v>12.640676317313261</v>
      </c>
      <c r="O23" s="16">
        <f t="shared" si="4"/>
        <v>126.40676317313262</v>
      </c>
      <c r="P23" s="17" t="s">
        <v>2</v>
      </c>
      <c r="Q23" s="14">
        <v>0</v>
      </c>
      <c r="R23" s="18">
        <v>0</v>
      </c>
      <c r="S23" s="19">
        <f t="shared" si="5"/>
        <v>0</v>
      </c>
      <c r="T23" s="14">
        <v>0</v>
      </c>
      <c r="U23" s="18">
        <v>0</v>
      </c>
      <c r="V23" s="15">
        <f t="shared" si="6"/>
        <v>0</v>
      </c>
      <c r="W23" s="14">
        <v>0</v>
      </c>
      <c r="X23" s="18">
        <v>0</v>
      </c>
      <c r="Y23" s="19">
        <f t="shared" si="7"/>
        <v>0</v>
      </c>
      <c r="Z23" s="14">
        <v>0</v>
      </c>
      <c r="AA23" s="18">
        <v>0</v>
      </c>
      <c r="AB23" s="15">
        <f t="shared" si="8"/>
        <v>0</v>
      </c>
      <c r="AC23" s="14">
        <v>0</v>
      </c>
      <c r="AD23" s="18">
        <v>0</v>
      </c>
      <c r="AE23" s="19">
        <f t="shared" si="9"/>
        <v>0</v>
      </c>
      <c r="AF23" s="16">
        <f t="shared" si="12"/>
        <v>0</v>
      </c>
      <c r="AG23" s="17" t="s">
        <v>2</v>
      </c>
    </row>
    <row r="24" spans="1:33" x14ac:dyDescent="0.3">
      <c r="A24" s="54"/>
      <c r="B24" s="2" t="s">
        <v>245</v>
      </c>
      <c r="C24" s="57" t="s">
        <v>54</v>
      </c>
      <c r="D24" s="2"/>
      <c r="E24" s="71">
        <v>1009</v>
      </c>
      <c r="F24" s="19"/>
      <c r="G24" s="30">
        <f t="shared" si="0"/>
        <v>5.3113649523608988</v>
      </c>
      <c r="H24" s="30"/>
      <c r="I24" s="31">
        <f t="shared" si="1"/>
        <v>615.79965257672256</v>
      </c>
      <c r="J24" s="19"/>
      <c r="K24" s="19">
        <f t="shared" si="2"/>
        <v>295.58383323682682</v>
      </c>
      <c r="L24" s="19"/>
      <c r="M24" s="58">
        <v>0.05</v>
      </c>
      <c r="N24" s="19">
        <f t="shared" si="11"/>
        <v>14.779191661841342</v>
      </c>
      <c r="O24" s="16">
        <f t="shared" si="4"/>
        <v>147.79191661841341</v>
      </c>
      <c r="P24" s="17" t="s">
        <v>2</v>
      </c>
      <c r="Q24" s="14">
        <v>0</v>
      </c>
      <c r="R24" s="18">
        <v>0</v>
      </c>
      <c r="S24" s="19">
        <f t="shared" si="5"/>
        <v>0</v>
      </c>
      <c r="T24" s="14">
        <v>0</v>
      </c>
      <c r="U24" s="18">
        <v>0</v>
      </c>
      <c r="V24" s="15">
        <f t="shared" si="6"/>
        <v>0</v>
      </c>
      <c r="W24" s="14">
        <v>0</v>
      </c>
      <c r="X24" s="18">
        <v>0</v>
      </c>
      <c r="Y24" s="19">
        <f t="shared" si="7"/>
        <v>0</v>
      </c>
      <c r="Z24" s="14">
        <v>0</v>
      </c>
      <c r="AA24" s="18">
        <v>0</v>
      </c>
      <c r="AB24" s="15">
        <f t="shared" si="8"/>
        <v>0</v>
      </c>
      <c r="AC24" s="14">
        <v>0</v>
      </c>
      <c r="AD24" s="18">
        <v>0</v>
      </c>
      <c r="AE24" s="19">
        <f t="shared" si="9"/>
        <v>0</v>
      </c>
      <c r="AF24" s="16">
        <f t="shared" si="12"/>
        <v>0</v>
      </c>
      <c r="AG24" s="17" t="s">
        <v>2</v>
      </c>
    </row>
    <row r="25" spans="1:33" x14ac:dyDescent="0.3">
      <c r="A25" s="54"/>
      <c r="B25" s="2" t="s">
        <v>246</v>
      </c>
      <c r="C25" s="57" t="s">
        <v>54</v>
      </c>
      <c r="D25" s="2"/>
      <c r="E25" s="71">
        <v>631</v>
      </c>
      <c r="F25" s="19"/>
      <c r="G25" s="30">
        <f t="shared" si="0"/>
        <v>3.3215770911196505</v>
      </c>
      <c r="H25" s="30"/>
      <c r="I25" s="31">
        <f t="shared" si="1"/>
        <v>385.10364794441227</v>
      </c>
      <c r="J25" s="19"/>
      <c r="K25" s="19">
        <f t="shared" si="2"/>
        <v>184.84975101331787</v>
      </c>
      <c r="L25" s="19"/>
      <c r="M25" s="58">
        <v>0.05</v>
      </c>
      <c r="N25" s="19">
        <f t="shared" si="11"/>
        <v>9.2424875506658939</v>
      </c>
      <c r="O25" s="16">
        <f t="shared" si="4"/>
        <v>92.424875506658935</v>
      </c>
      <c r="P25" s="17" t="s">
        <v>2</v>
      </c>
      <c r="Q25" s="14">
        <v>0</v>
      </c>
      <c r="R25" s="18">
        <v>0</v>
      </c>
      <c r="S25" s="19">
        <f t="shared" si="5"/>
        <v>0</v>
      </c>
      <c r="T25" s="14">
        <v>0</v>
      </c>
      <c r="U25" s="18">
        <v>0</v>
      </c>
      <c r="V25" s="15">
        <f t="shared" si="6"/>
        <v>0</v>
      </c>
      <c r="W25" s="14">
        <v>0</v>
      </c>
      <c r="X25" s="18">
        <v>0</v>
      </c>
      <c r="Y25" s="19">
        <f t="shared" si="7"/>
        <v>0</v>
      </c>
      <c r="Z25" s="14">
        <v>0</v>
      </c>
      <c r="AA25" s="18">
        <v>0</v>
      </c>
      <c r="AB25" s="15">
        <f t="shared" si="8"/>
        <v>0</v>
      </c>
      <c r="AC25" s="14">
        <v>0</v>
      </c>
      <c r="AD25" s="18">
        <v>0</v>
      </c>
      <c r="AE25" s="19">
        <f t="shared" si="9"/>
        <v>0</v>
      </c>
      <c r="AF25" s="16">
        <f t="shared" si="12"/>
        <v>0</v>
      </c>
      <c r="AG25" s="17" t="s">
        <v>2</v>
      </c>
    </row>
    <row r="26" spans="1:33" x14ac:dyDescent="0.3">
      <c r="A26" s="54"/>
      <c r="B26" s="2" t="s">
        <v>247</v>
      </c>
      <c r="C26" s="57" t="s">
        <v>54</v>
      </c>
      <c r="D26" s="2"/>
      <c r="E26" s="71">
        <v>287</v>
      </c>
      <c r="F26" s="19"/>
      <c r="G26" s="30">
        <f t="shared" si="0"/>
        <v>1.5107648576090962</v>
      </c>
      <c r="H26" s="30"/>
      <c r="I26" s="31">
        <f t="shared" si="1"/>
        <v>175.15807759119861</v>
      </c>
      <c r="J26" s="19"/>
      <c r="K26" s="19">
        <f t="shared" si="2"/>
        <v>84.075877243775324</v>
      </c>
      <c r="L26" s="19"/>
      <c r="M26" s="58">
        <v>0.05</v>
      </c>
      <c r="N26" s="19">
        <f t="shared" si="11"/>
        <v>4.2037938621887667</v>
      </c>
      <c r="O26" s="16">
        <f t="shared" si="4"/>
        <v>42.037938621887669</v>
      </c>
      <c r="P26" s="17" t="s">
        <v>2</v>
      </c>
      <c r="Q26" s="14">
        <v>0</v>
      </c>
      <c r="R26" s="18">
        <v>0</v>
      </c>
      <c r="S26" s="19">
        <f t="shared" si="5"/>
        <v>0</v>
      </c>
      <c r="T26" s="14">
        <v>0</v>
      </c>
      <c r="U26" s="18">
        <v>0</v>
      </c>
      <c r="V26" s="15">
        <f t="shared" si="6"/>
        <v>0</v>
      </c>
      <c r="W26" s="14">
        <v>0</v>
      </c>
      <c r="X26" s="18">
        <v>0</v>
      </c>
      <c r="Y26" s="19">
        <f t="shared" si="7"/>
        <v>0</v>
      </c>
      <c r="Z26" s="14">
        <v>0</v>
      </c>
      <c r="AA26" s="18">
        <v>0</v>
      </c>
      <c r="AB26" s="15">
        <f t="shared" si="8"/>
        <v>0</v>
      </c>
      <c r="AC26" s="14">
        <v>0</v>
      </c>
      <c r="AD26" s="18">
        <v>0</v>
      </c>
      <c r="AE26" s="19">
        <f t="shared" si="9"/>
        <v>0</v>
      </c>
      <c r="AF26" s="16">
        <f t="shared" si="12"/>
        <v>0</v>
      </c>
      <c r="AG26" s="17" t="s">
        <v>2</v>
      </c>
    </row>
    <row r="27" spans="1:33" x14ac:dyDescent="0.3">
      <c r="A27" s="54"/>
      <c r="B27" s="2" t="s">
        <v>248</v>
      </c>
      <c r="C27" s="57" t="s">
        <v>54</v>
      </c>
      <c r="D27" s="2"/>
      <c r="E27" s="71">
        <v>1125</v>
      </c>
      <c r="F27" s="19"/>
      <c r="G27" s="30">
        <f t="shared" si="0"/>
        <v>5.9219876822656206</v>
      </c>
      <c r="H27" s="30"/>
      <c r="I27" s="31">
        <f t="shared" si="1"/>
        <v>686.59525188187604</v>
      </c>
      <c r="J27" s="19"/>
      <c r="K27" s="19">
        <f t="shared" si="2"/>
        <v>329.56572090330047</v>
      </c>
      <c r="L27" s="19"/>
      <c r="M27" s="58">
        <v>0.05</v>
      </c>
      <c r="N27" s="19">
        <f t="shared" si="11"/>
        <v>16.478286045165024</v>
      </c>
      <c r="O27" s="16">
        <f t="shared" si="4"/>
        <v>164.78286045165024</v>
      </c>
      <c r="P27" s="17" t="s">
        <v>2</v>
      </c>
      <c r="Q27" s="14">
        <v>0</v>
      </c>
      <c r="R27" s="18">
        <v>0</v>
      </c>
      <c r="S27" s="19">
        <f t="shared" si="5"/>
        <v>0</v>
      </c>
      <c r="T27" s="14">
        <v>0</v>
      </c>
      <c r="U27" s="18">
        <v>0</v>
      </c>
      <c r="V27" s="15">
        <f t="shared" si="6"/>
        <v>0</v>
      </c>
      <c r="W27" s="14">
        <v>0</v>
      </c>
      <c r="X27" s="18">
        <v>0</v>
      </c>
      <c r="Y27" s="19">
        <f t="shared" si="7"/>
        <v>0</v>
      </c>
      <c r="Z27" s="14">
        <v>0</v>
      </c>
      <c r="AA27" s="18">
        <v>0</v>
      </c>
      <c r="AB27" s="15">
        <f t="shared" si="8"/>
        <v>0</v>
      </c>
      <c r="AC27" s="14">
        <v>0</v>
      </c>
      <c r="AD27" s="18">
        <v>0</v>
      </c>
      <c r="AE27" s="19">
        <f t="shared" si="9"/>
        <v>0</v>
      </c>
      <c r="AF27" s="16">
        <f t="shared" si="12"/>
        <v>0</v>
      </c>
      <c r="AG27" s="17" t="s">
        <v>2</v>
      </c>
    </row>
    <row r="28" spans="1:33" x14ac:dyDescent="0.3">
      <c r="A28" s="54"/>
      <c r="B28" s="2" t="s">
        <v>249</v>
      </c>
      <c r="C28" s="57" t="s">
        <v>54</v>
      </c>
      <c r="D28" s="2"/>
      <c r="E28" s="71">
        <v>884</v>
      </c>
      <c r="F28" s="19"/>
      <c r="G28" s="30">
        <f t="shared" si="0"/>
        <v>4.6533663209980523</v>
      </c>
      <c r="H28" s="30"/>
      <c r="I28" s="31">
        <f t="shared" si="1"/>
        <v>539.51129125651414</v>
      </c>
      <c r="J28" s="19"/>
      <c r="K28" s="19">
        <f t="shared" si="2"/>
        <v>258.96541980312679</v>
      </c>
      <c r="L28" s="19"/>
      <c r="M28" s="58">
        <v>0.05</v>
      </c>
      <c r="N28" s="19">
        <f t="shared" si="11"/>
        <v>12.94827099015634</v>
      </c>
      <c r="O28" s="16">
        <f t="shared" si="4"/>
        <v>129.4827099015634</v>
      </c>
      <c r="P28" s="17" t="s">
        <v>2</v>
      </c>
      <c r="Q28" s="14">
        <v>0</v>
      </c>
      <c r="R28" s="18">
        <v>0</v>
      </c>
      <c r="S28" s="19">
        <f t="shared" si="5"/>
        <v>0</v>
      </c>
      <c r="T28" s="14">
        <v>0</v>
      </c>
      <c r="U28" s="18">
        <v>0</v>
      </c>
      <c r="V28" s="15">
        <f t="shared" si="6"/>
        <v>0</v>
      </c>
      <c r="W28" s="14">
        <v>0</v>
      </c>
      <c r="X28" s="18">
        <v>0</v>
      </c>
      <c r="Y28" s="19">
        <f t="shared" si="7"/>
        <v>0</v>
      </c>
      <c r="Z28" s="14">
        <v>0</v>
      </c>
      <c r="AA28" s="18">
        <v>0</v>
      </c>
      <c r="AB28" s="15">
        <f t="shared" si="8"/>
        <v>0</v>
      </c>
      <c r="AC28" s="14">
        <v>0</v>
      </c>
      <c r="AD28" s="18">
        <v>0</v>
      </c>
      <c r="AE28" s="19">
        <f t="shared" si="9"/>
        <v>0</v>
      </c>
      <c r="AF28" s="16">
        <f t="shared" si="12"/>
        <v>0</v>
      </c>
      <c r="AG28" s="17" t="s">
        <v>2</v>
      </c>
    </row>
    <row r="29" spans="1:33" x14ac:dyDescent="0.3">
      <c r="A29" s="54"/>
      <c r="B29" s="2" t="s">
        <v>250</v>
      </c>
      <c r="C29" s="57" t="s">
        <v>54</v>
      </c>
      <c r="D29" s="2"/>
      <c r="E29" s="71">
        <v>36</v>
      </c>
      <c r="F29" s="19"/>
      <c r="G29" s="30">
        <f t="shared" si="0"/>
        <v>0.18950360583249987</v>
      </c>
      <c r="H29" s="30"/>
      <c r="I29" s="31">
        <f t="shared" si="1"/>
        <v>21.971048060220031</v>
      </c>
      <c r="J29" s="19"/>
      <c r="K29" s="19">
        <f t="shared" si="2"/>
        <v>10.546103068905614</v>
      </c>
      <c r="L29" s="19"/>
      <c r="M29" s="58">
        <v>0.05</v>
      </c>
      <c r="N29" s="19">
        <f t="shared" si="11"/>
        <v>0.52730515344528073</v>
      </c>
      <c r="O29" s="16">
        <f t="shared" si="4"/>
        <v>5.2730515344528071</v>
      </c>
      <c r="P29" s="17" t="s">
        <v>2</v>
      </c>
      <c r="Q29" s="14">
        <v>0</v>
      </c>
      <c r="R29" s="18">
        <v>0</v>
      </c>
      <c r="S29" s="19">
        <f t="shared" si="5"/>
        <v>0</v>
      </c>
      <c r="T29" s="14">
        <v>0</v>
      </c>
      <c r="U29" s="18">
        <v>0</v>
      </c>
      <c r="V29" s="15">
        <f t="shared" si="6"/>
        <v>0</v>
      </c>
      <c r="W29" s="14">
        <v>0</v>
      </c>
      <c r="X29" s="18">
        <v>0</v>
      </c>
      <c r="Y29" s="19">
        <f t="shared" si="7"/>
        <v>0</v>
      </c>
      <c r="Z29" s="14">
        <v>0</v>
      </c>
      <c r="AA29" s="18">
        <v>0</v>
      </c>
      <c r="AB29" s="15">
        <f t="shared" si="8"/>
        <v>0</v>
      </c>
      <c r="AC29" s="14">
        <v>0</v>
      </c>
      <c r="AD29" s="18">
        <v>0</v>
      </c>
      <c r="AE29" s="19">
        <f t="shared" si="9"/>
        <v>0</v>
      </c>
      <c r="AF29" s="16">
        <f t="shared" si="12"/>
        <v>0</v>
      </c>
      <c r="AG29" s="17" t="s">
        <v>2</v>
      </c>
    </row>
    <row r="30" spans="1:33" x14ac:dyDescent="0.3">
      <c r="A30" s="54"/>
      <c r="B30" s="2" t="s">
        <v>251</v>
      </c>
      <c r="C30" s="57" t="s">
        <v>54</v>
      </c>
      <c r="D30" s="2"/>
      <c r="E30" s="71">
        <v>591</v>
      </c>
      <c r="F30" s="19"/>
      <c r="G30" s="30">
        <f t="shared" si="0"/>
        <v>3.1110175290835396</v>
      </c>
      <c r="H30" s="30"/>
      <c r="I30" s="31">
        <f t="shared" si="1"/>
        <v>360.69137232194561</v>
      </c>
      <c r="J30" s="19"/>
      <c r="K30" s="19">
        <f t="shared" si="2"/>
        <v>173.13185871453388</v>
      </c>
      <c r="L30" s="19"/>
      <c r="M30" s="58">
        <v>0.05</v>
      </c>
      <c r="N30" s="19">
        <f t="shared" si="11"/>
        <v>8.6565929357266942</v>
      </c>
      <c r="O30" s="16">
        <f t="shared" si="4"/>
        <v>86.565929357266938</v>
      </c>
      <c r="P30" s="17" t="s">
        <v>2</v>
      </c>
      <c r="Q30" s="14">
        <v>0</v>
      </c>
      <c r="R30" s="18">
        <v>0</v>
      </c>
      <c r="S30" s="19">
        <f t="shared" si="5"/>
        <v>0</v>
      </c>
      <c r="T30" s="14">
        <v>0</v>
      </c>
      <c r="U30" s="18">
        <v>0</v>
      </c>
      <c r="V30" s="15">
        <f t="shared" si="6"/>
        <v>0</v>
      </c>
      <c r="W30" s="14">
        <v>0</v>
      </c>
      <c r="X30" s="18">
        <v>0</v>
      </c>
      <c r="Y30" s="19">
        <f t="shared" si="7"/>
        <v>0</v>
      </c>
      <c r="Z30" s="14">
        <v>0</v>
      </c>
      <c r="AA30" s="18">
        <v>0</v>
      </c>
      <c r="AB30" s="15">
        <f t="shared" si="8"/>
        <v>0</v>
      </c>
      <c r="AC30" s="14">
        <v>0</v>
      </c>
      <c r="AD30" s="18">
        <v>0</v>
      </c>
      <c r="AE30" s="19">
        <f t="shared" si="9"/>
        <v>0</v>
      </c>
      <c r="AF30" s="16">
        <f t="shared" si="12"/>
        <v>0</v>
      </c>
      <c r="AG30" s="17" t="s">
        <v>2</v>
      </c>
    </row>
    <row r="31" spans="1:33" x14ac:dyDescent="0.3">
      <c r="A31" s="54"/>
      <c r="B31" s="2" t="s">
        <v>252</v>
      </c>
      <c r="C31" s="57" t="s">
        <v>54</v>
      </c>
      <c r="D31" s="2"/>
      <c r="E31" s="71">
        <v>406</v>
      </c>
      <c r="F31" s="19"/>
      <c r="G31" s="30">
        <f t="shared" si="0"/>
        <v>2.1371795546665262</v>
      </c>
      <c r="H31" s="30"/>
      <c r="I31" s="31">
        <f t="shared" si="1"/>
        <v>247.78459756803707</v>
      </c>
      <c r="J31" s="19"/>
      <c r="K31" s="19">
        <f t="shared" si="2"/>
        <v>118.93660683265779</v>
      </c>
      <c r="L31" s="19"/>
      <c r="M31" s="58">
        <v>0.05</v>
      </c>
      <c r="N31" s="19">
        <f t="shared" si="11"/>
        <v>5.9468303416328894</v>
      </c>
      <c r="O31" s="16">
        <f t="shared" si="4"/>
        <v>59.468303416328894</v>
      </c>
      <c r="P31" s="17" t="s">
        <v>2</v>
      </c>
      <c r="Q31" s="14">
        <v>0</v>
      </c>
      <c r="R31" s="18">
        <v>0</v>
      </c>
      <c r="S31" s="19">
        <f t="shared" si="5"/>
        <v>0</v>
      </c>
      <c r="T31" s="14">
        <v>0</v>
      </c>
      <c r="U31" s="18">
        <v>0</v>
      </c>
      <c r="V31" s="15">
        <f t="shared" si="6"/>
        <v>0</v>
      </c>
      <c r="W31" s="14">
        <v>0</v>
      </c>
      <c r="X31" s="18">
        <v>0</v>
      </c>
      <c r="Y31" s="19">
        <f t="shared" si="7"/>
        <v>0</v>
      </c>
      <c r="Z31" s="14">
        <v>0</v>
      </c>
      <c r="AA31" s="18">
        <v>0</v>
      </c>
      <c r="AB31" s="15">
        <f t="shared" si="8"/>
        <v>0</v>
      </c>
      <c r="AC31" s="14">
        <v>0</v>
      </c>
      <c r="AD31" s="18">
        <v>0</v>
      </c>
      <c r="AE31" s="19">
        <f t="shared" si="9"/>
        <v>0</v>
      </c>
      <c r="AF31" s="16">
        <f t="shared" si="12"/>
        <v>0</v>
      </c>
      <c r="AG31" s="17" t="s">
        <v>2</v>
      </c>
    </row>
    <row r="32" spans="1:33" x14ac:dyDescent="0.3">
      <c r="A32" s="54"/>
      <c r="B32" s="2" t="s">
        <v>253</v>
      </c>
      <c r="C32" s="57" t="s">
        <v>54</v>
      </c>
      <c r="D32" s="2"/>
      <c r="E32" s="71">
        <v>510</v>
      </c>
      <c r="F32" s="19"/>
      <c r="G32" s="30">
        <f t="shared" si="0"/>
        <v>2.684634415960415</v>
      </c>
      <c r="H32" s="30"/>
      <c r="I32" s="31">
        <f t="shared" si="1"/>
        <v>311.25651418645049</v>
      </c>
      <c r="J32" s="19"/>
      <c r="K32" s="19">
        <f t="shared" si="2"/>
        <v>149.40312680949623</v>
      </c>
      <c r="L32" s="19"/>
      <c r="M32" s="58">
        <v>0.05</v>
      </c>
      <c r="N32" s="19">
        <f t="shared" si="11"/>
        <v>7.4701563404748121</v>
      </c>
      <c r="O32" s="16">
        <f t="shared" si="4"/>
        <v>74.701563404748129</v>
      </c>
      <c r="P32" s="17" t="s">
        <v>2</v>
      </c>
      <c r="Q32" s="14">
        <v>0</v>
      </c>
      <c r="R32" s="18">
        <v>0</v>
      </c>
      <c r="S32" s="19">
        <f t="shared" si="5"/>
        <v>0</v>
      </c>
      <c r="T32" s="14">
        <v>0</v>
      </c>
      <c r="U32" s="18">
        <v>0</v>
      </c>
      <c r="V32" s="15">
        <f t="shared" si="6"/>
        <v>0</v>
      </c>
      <c r="W32" s="14">
        <v>0</v>
      </c>
      <c r="X32" s="18">
        <v>0</v>
      </c>
      <c r="Y32" s="19">
        <f t="shared" si="7"/>
        <v>0</v>
      </c>
      <c r="Z32" s="14">
        <v>0</v>
      </c>
      <c r="AA32" s="18">
        <v>0</v>
      </c>
      <c r="AB32" s="15">
        <f t="shared" si="8"/>
        <v>0</v>
      </c>
      <c r="AC32" s="14">
        <v>0</v>
      </c>
      <c r="AD32" s="18">
        <v>0</v>
      </c>
      <c r="AE32" s="19">
        <f t="shared" si="9"/>
        <v>0</v>
      </c>
      <c r="AF32" s="16">
        <f t="shared" si="12"/>
        <v>0</v>
      </c>
      <c r="AG32" s="17" t="s">
        <v>2</v>
      </c>
    </row>
    <row r="33" spans="1:33" x14ac:dyDescent="0.3">
      <c r="A33" s="54"/>
      <c r="B33" s="2" t="s">
        <v>254</v>
      </c>
      <c r="C33" s="57" t="s">
        <v>54</v>
      </c>
      <c r="D33" s="2"/>
      <c r="E33" s="71">
        <v>70</v>
      </c>
      <c r="F33" s="19"/>
      <c r="G33" s="30">
        <f t="shared" si="0"/>
        <v>0.36847923356319418</v>
      </c>
      <c r="H33" s="30"/>
      <c r="I33" s="31">
        <f t="shared" si="1"/>
        <v>42.721482339316736</v>
      </c>
      <c r="J33" s="19"/>
      <c r="K33" s="19">
        <f t="shared" si="2"/>
        <v>20.506311522872032</v>
      </c>
      <c r="L33" s="19"/>
      <c r="M33" s="58">
        <v>0.05</v>
      </c>
      <c r="N33" s="19">
        <f t="shared" si="11"/>
        <v>1.0253155761436017</v>
      </c>
      <c r="O33" s="16">
        <f t="shared" si="4"/>
        <v>10.253155761436016</v>
      </c>
      <c r="P33" s="17" t="s">
        <v>2</v>
      </c>
      <c r="Q33" s="14">
        <v>0</v>
      </c>
      <c r="R33" s="18">
        <v>0</v>
      </c>
      <c r="S33" s="19">
        <f t="shared" si="5"/>
        <v>0</v>
      </c>
      <c r="T33" s="14">
        <v>0</v>
      </c>
      <c r="U33" s="18">
        <v>0</v>
      </c>
      <c r="V33" s="15">
        <f t="shared" si="6"/>
        <v>0</v>
      </c>
      <c r="W33" s="14">
        <v>0</v>
      </c>
      <c r="X33" s="18">
        <v>0</v>
      </c>
      <c r="Y33" s="19">
        <f t="shared" si="7"/>
        <v>0</v>
      </c>
      <c r="Z33" s="14">
        <v>0</v>
      </c>
      <c r="AA33" s="18">
        <v>0</v>
      </c>
      <c r="AB33" s="15">
        <f t="shared" si="8"/>
        <v>0</v>
      </c>
      <c r="AC33" s="14">
        <v>0</v>
      </c>
      <c r="AD33" s="18">
        <v>0</v>
      </c>
      <c r="AE33" s="19">
        <f t="shared" si="9"/>
        <v>0</v>
      </c>
      <c r="AF33" s="16">
        <f t="shared" si="12"/>
        <v>0</v>
      </c>
      <c r="AG33" s="17" t="s">
        <v>2</v>
      </c>
    </row>
    <row r="34" spans="1:33" x14ac:dyDescent="0.3">
      <c r="A34" s="54"/>
      <c r="B34" s="2" t="s">
        <v>255</v>
      </c>
      <c r="C34" s="57" t="s">
        <v>54</v>
      </c>
      <c r="D34" s="2"/>
      <c r="E34" s="71">
        <v>326</v>
      </c>
      <c r="F34" s="19"/>
      <c r="G34" s="30">
        <f t="shared" si="0"/>
        <v>1.7160604305943044</v>
      </c>
      <c r="H34" s="30"/>
      <c r="I34" s="31">
        <f t="shared" si="1"/>
        <v>198.96004632310363</v>
      </c>
      <c r="J34" s="19"/>
      <c r="K34" s="19">
        <f t="shared" si="2"/>
        <v>95.500822235089743</v>
      </c>
      <c r="L34" s="19"/>
      <c r="M34" s="58">
        <v>0.05</v>
      </c>
      <c r="N34" s="19">
        <f t="shared" si="11"/>
        <v>4.7750411117544873</v>
      </c>
      <c r="O34" s="16">
        <f t="shared" si="4"/>
        <v>47.750411117544871</v>
      </c>
      <c r="P34" s="17" t="s">
        <v>2</v>
      </c>
      <c r="Q34" s="14">
        <v>0</v>
      </c>
      <c r="R34" s="18">
        <v>0</v>
      </c>
      <c r="S34" s="19">
        <f t="shared" si="5"/>
        <v>0</v>
      </c>
      <c r="T34" s="14">
        <v>0</v>
      </c>
      <c r="U34" s="18">
        <v>0</v>
      </c>
      <c r="V34" s="15">
        <f t="shared" si="6"/>
        <v>0</v>
      </c>
      <c r="W34" s="14">
        <v>0</v>
      </c>
      <c r="X34" s="18">
        <v>0</v>
      </c>
      <c r="Y34" s="19">
        <f t="shared" si="7"/>
        <v>0</v>
      </c>
      <c r="Z34" s="14">
        <v>0</v>
      </c>
      <c r="AA34" s="18">
        <v>0</v>
      </c>
      <c r="AB34" s="15">
        <f t="shared" si="8"/>
        <v>0</v>
      </c>
      <c r="AC34" s="14">
        <v>0</v>
      </c>
      <c r="AD34" s="18">
        <v>0</v>
      </c>
      <c r="AE34" s="19">
        <f t="shared" si="9"/>
        <v>0</v>
      </c>
      <c r="AF34" s="16">
        <f t="shared" si="12"/>
        <v>0</v>
      </c>
      <c r="AG34" s="17" t="s">
        <v>2</v>
      </c>
    </row>
    <row r="35" spans="1:33" x14ac:dyDescent="0.3">
      <c r="A35" s="21"/>
      <c r="B35" s="21"/>
      <c r="C35" s="34"/>
      <c r="D35" s="20"/>
      <c r="E35" s="21"/>
      <c r="F35" s="21"/>
      <c r="G35" s="22"/>
      <c r="H35" s="22"/>
      <c r="I35" s="21"/>
      <c r="J35" s="21"/>
      <c r="K35" s="21"/>
      <c r="L35" s="21"/>
      <c r="M35" s="23"/>
      <c r="N35" s="21"/>
      <c r="O35" s="24"/>
      <c r="P35" s="25"/>
      <c r="Q35" s="26"/>
      <c r="R35" s="27"/>
      <c r="S35" s="21"/>
      <c r="T35" s="26"/>
      <c r="U35" s="27"/>
      <c r="V35" s="28"/>
      <c r="W35" s="26"/>
      <c r="X35" s="27"/>
      <c r="Y35" s="21"/>
      <c r="Z35" s="26"/>
      <c r="AA35" s="27"/>
      <c r="AB35" s="28"/>
      <c r="AC35" s="26"/>
      <c r="AD35" s="27"/>
      <c r="AE35" s="21"/>
      <c r="AF35" s="24"/>
      <c r="AG35" s="25"/>
    </row>
    <row r="36" spans="1:33" x14ac:dyDescent="0.3">
      <c r="A36" s="54"/>
      <c r="B36" s="2"/>
      <c r="C36" s="33"/>
      <c r="D36" s="2"/>
      <c r="E36" s="5"/>
      <c r="F36" s="5"/>
      <c r="G36" s="46"/>
      <c r="H36" s="46"/>
      <c r="I36" s="5"/>
      <c r="J36" s="5"/>
      <c r="K36" s="5"/>
      <c r="L36" s="5"/>
      <c r="M36" s="6"/>
      <c r="N36" s="5"/>
      <c r="O36" s="5"/>
      <c r="P36" s="2"/>
      <c r="Q36" s="48"/>
      <c r="R36" s="49"/>
      <c r="S36" s="5"/>
      <c r="T36" s="48"/>
      <c r="U36" s="49"/>
      <c r="V36" s="50"/>
      <c r="W36" s="48"/>
      <c r="X36" s="49"/>
      <c r="Y36" s="5"/>
      <c r="Z36" s="48"/>
      <c r="AA36" s="49"/>
      <c r="AB36" s="50"/>
      <c r="AC36" s="48"/>
      <c r="AD36" s="49"/>
      <c r="AE36" s="5"/>
      <c r="AF36" s="47"/>
      <c r="AG36" s="7"/>
    </row>
    <row r="37" spans="1:33" s="45" customFormat="1" ht="18" x14ac:dyDescent="0.35">
      <c r="A37" s="55"/>
      <c r="B37" s="2"/>
      <c r="C37" s="33"/>
      <c r="D37" s="2"/>
      <c r="E37" s="150">
        <f t="shared" ref="E37" si="13">SUM(E19:E34)</f>
        <v>18997</v>
      </c>
      <c r="F37" s="150"/>
      <c r="G37" s="150">
        <f t="shared" ref="G37" si="14">SUM(G19:G34)</f>
        <v>99.999999999999986</v>
      </c>
      <c r="H37" s="150"/>
      <c r="I37" s="150">
        <f>SUM(I19:I34)</f>
        <v>11594.000000000002</v>
      </c>
      <c r="J37" s="150"/>
      <c r="K37" s="150">
        <f>SUM(K19:K34)</f>
        <v>5565.12</v>
      </c>
      <c r="L37" s="150"/>
      <c r="M37" s="74">
        <f>SUM(M19:M34)/COUNT(M19:M34)</f>
        <v>6.2500000000000014E-2</v>
      </c>
      <c r="N37" s="37">
        <f>SUM(N18:N35)</f>
        <v>895.90610306890551</v>
      </c>
      <c r="O37" s="38">
        <f>SUM(O19:O34)</f>
        <v>8959.0610306890521</v>
      </c>
      <c r="P37" s="39" t="s">
        <v>2</v>
      </c>
      <c r="Q37" s="40">
        <f>SUM(Q18:Q35)</f>
        <v>0</v>
      </c>
      <c r="R37" s="41">
        <f>SUM(R18:R35)</f>
        <v>2</v>
      </c>
      <c r="S37" s="42"/>
      <c r="T37" s="40">
        <f t="shared" ref="T37:U37" si="15">SUM(T18:T35)</f>
        <v>0</v>
      </c>
      <c r="U37" s="41">
        <f t="shared" si="15"/>
        <v>7</v>
      </c>
      <c r="V37" s="43"/>
      <c r="W37" s="40">
        <f t="shared" ref="W37:X37" si="16">SUM(W18:W35)</f>
        <v>0</v>
      </c>
      <c r="X37" s="41">
        <f t="shared" si="16"/>
        <v>1</v>
      </c>
      <c r="Y37" s="42"/>
      <c r="Z37" s="40">
        <f t="shared" ref="Z37:AA37" si="17">SUM(Z18:Z35)</f>
        <v>0</v>
      </c>
      <c r="AA37" s="41">
        <f t="shared" si="17"/>
        <v>0</v>
      </c>
      <c r="AB37" s="43"/>
      <c r="AC37" s="40">
        <f t="shared" ref="AC37:AD37" si="18">SUM(AC18:AC35)</f>
        <v>0</v>
      </c>
      <c r="AD37" s="41">
        <f t="shared" si="18"/>
        <v>0</v>
      </c>
      <c r="AE37" s="42"/>
      <c r="AF37" s="38">
        <f>SUM(AF19:AF34)</f>
        <v>904</v>
      </c>
      <c r="AG37" s="44" t="s">
        <v>2</v>
      </c>
    </row>
    <row r="38" spans="1:33" s="45" customFormat="1" ht="14.4" customHeight="1" x14ac:dyDescent="0.35">
      <c r="A38" s="55"/>
      <c r="B38" s="2"/>
      <c r="C38" s="33"/>
      <c r="D38" s="2"/>
      <c r="E38" s="98"/>
      <c r="F38" s="51"/>
      <c r="G38" s="52"/>
      <c r="H38" s="52"/>
      <c r="I38" s="98"/>
      <c r="J38" s="98"/>
      <c r="K38" s="98"/>
      <c r="L38" s="98"/>
      <c r="M38" s="37"/>
      <c r="N38" s="37"/>
      <c r="O38" s="72"/>
      <c r="P38" s="55"/>
      <c r="Q38" s="40"/>
      <c r="R38" s="41"/>
      <c r="S38" s="42"/>
      <c r="T38" s="40"/>
      <c r="U38" s="41"/>
      <c r="V38" s="43"/>
      <c r="W38" s="40"/>
      <c r="X38" s="41"/>
      <c r="Y38" s="42"/>
      <c r="Z38" s="40"/>
      <c r="AA38" s="41"/>
      <c r="AB38" s="43"/>
      <c r="AC38" s="40"/>
      <c r="AD38" s="41"/>
      <c r="AE38" s="42"/>
      <c r="AF38" s="38"/>
      <c r="AG38" s="44"/>
    </row>
    <row r="39" spans="1:33" x14ac:dyDescent="0.3">
      <c r="I39" s="60"/>
      <c r="J39" s="60"/>
      <c r="K39" s="60"/>
      <c r="L39" s="60"/>
      <c r="M39" s="60"/>
    </row>
    <row r="40" spans="1:33" ht="15.6" x14ac:dyDescent="0.3">
      <c r="B40" s="65" t="s">
        <v>14</v>
      </c>
      <c r="J40" s="60"/>
      <c r="K40" s="60"/>
      <c r="L40" s="60"/>
      <c r="M40" s="60"/>
      <c r="N40" s="61" t="s">
        <v>32</v>
      </c>
      <c r="O40" s="62" t="s">
        <v>16</v>
      </c>
      <c r="P40" s="63"/>
      <c r="Q40" s="64">
        <f>Q37</f>
        <v>0</v>
      </c>
      <c r="R40" s="64" t="s">
        <v>27</v>
      </c>
      <c r="S40" s="8"/>
      <c r="T40" s="64">
        <f>T37</f>
        <v>0</v>
      </c>
      <c r="U40" s="64" t="s">
        <v>26</v>
      </c>
      <c r="V40" s="8"/>
      <c r="W40" s="64">
        <f>W37</f>
        <v>0</v>
      </c>
      <c r="X40" s="64" t="s">
        <v>25</v>
      </c>
      <c r="Y40" s="8"/>
      <c r="Z40" s="64">
        <f>Z37</f>
        <v>0</v>
      </c>
      <c r="AA40" s="64" t="s">
        <v>28</v>
      </c>
      <c r="AB40" s="8"/>
      <c r="AC40" s="64">
        <f>AC37</f>
        <v>0</v>
      </c>
      <c r="AD40" s="64" t="s">
        <v>29</v>
      </c>
      <c r="AE40" s="99" t="s">
        <v>296</v>
      </c>
      <c r="AF40" s="100">
        <f>Q40*11+T40*22+W40*50+Z40*75+AC40*150</f>
        <v>0</v>
      </c>
      <c r="AG40" s="61" t="s">
        <v>297</v>
      </c>
    </row>
    <row r="41" spans="1:33" ht="15.6" x14ac:dyDescent="0.3">
      <c r="C41" s="73"/>
      <c r="D41" s="73"/>
      <c r="J41" s="60"/>
      <c r="K41" s="60"/>
      <c r="L41" s="60"/>
      <c r="M41" s="60"/>
      <c r="N41" s="66" t="s">
        <v>33</v>
      </c>
      <c r="O41" s="67" t="s">
        <v>16</v>
      </c>
      <c r="P41" s="68"/>
      <c r="Q41" s="69">
        <f>R37</f>
        <v>2</v>
      </c>
      <c r="R41" s="70" t="s">
        <v>27</v>
      </c>
      <c r="S41" s="9"/>
      <c r="T41" s="69">
        <f>U37</f>
        <v>7</v>
      </c>
      <c r="U41" s="70" t="s">
        <v>26</v>
      </c>
      <c r="V41" s="9"/>
      <c r="W41" s="69">
        <f>X37</f>
        <v>1</v>
      </c>
      <c r="X41" s="70" t="s">
        <v>25</v>
      </c>
      <c r="Y41" s="9"/>
      <c r="Z41" s="69">
        <f>AA37</f>
        <v>0</v>
      </c>
      <c r="AA41" s="70" t="s">
        <v>28</v>
      </c>
      <c r="AB41" s="9"/>
      <c r="AC41" s="69">
        <f>AD37</f>
        <v>0</v>
      </c>
      <c r="AD41" s="70" t="s">
        <v>29</v>
      </c>
      <c r="AE41" s="101" t="s">
        <v>296</v>
      </c>
      <c r="AF41" s="142">
        <f>Q41*11+T41*22+W41*50+Z41*75+AC41*150</f>
        <v>226</v>
      </c>
      <c r="AG41" s="66" t="s">
        <v>297</v>
      </c>
    </row>
    <row r="42" spans="1:33" x14ac:dyDescent="0.3">
      <c r="B42" s="13" t="s">
        <v>261</v>
      </c>
    </row>
    <row r="43" spans="1:33" ht="18" x14ac:dyDescent="0.35">
      <c r="B43" s="13" t="s">
        <v>262</v>
      </c>
      <c r="K43" s="76"/>
      <c r="L43" s="76"/>
      <c r="M43" s="76"/>
      <c r="N43" s="77" t="s">
        <v>263</v>
      </c>
      <c r="O43" s="78">
        <f>((R37*$S$16*11*2)+(U37*$V$16*22*2)+(X37*$Y$16*50)+(AA37*$AB$16*0.5*75)+(AD37*$AE$16*150*0.25))</f>
        <v>904</v>
      </c>
      <c r="P43" s="79" t="s">
        <v>2</v>
      </c>
      <c r="AD43" s="102" t="s">
        <v>298</v>
      </c>
      <c r="AE43" s="102"/>
      <c r="AF43" s="103">
        <f>AF40+AF41</f>
        <v>226</v>
      </c>
      <c r="AG43" s="102" t="s">
        <v>297</v>
      </c>
    </row>
    <row r="44" spans="1:33" ht="25.8" x14ac:dyDescent="0.5">
      <c r="K44" s="76"/>
      <c r="L44" s="76"/>
      <c r="M44" s="76"/>
      <c r="N44" s="80" t="s">
        <v>41</v>
      </c>
      <c r="O44" s="81">
        <f>((R37*$S$16*11*2)+(U37*$V$16*22*2)+(X37*$Y$16*50)+(AA37*$AB$16*0.5*75)+(AD37*$AE$16*150*0.25))/O37*100</f>
        <v>10.090343138676802</v>
      </c>
      <c r="P44" s="82" t="s">
        <v>264</v>
      </c>
    </row>
  </sheetData>
  <mergeCells count="11">
    <mergeCell ref="A4:AH4"/>
    <mergeCell ref="K37:L37"/>
    <mergeCell ref="E37:F37"/>
    <mergeCell ref="G37:H37"/>
    <mergeCell ref="I37:J37"/>
    <mergeCell ref="O15:P15"/>
    <mergeCell ref="AF15:AG15"/>
    <mergeCell ref="O14:P14"/>
    <mergeCell ref="AF14:AG14"/>
    <mergeCell ref="B9:F9"/>
    <mergeCell ref="A6:AG6"/>
  </mergeCells>
  <pageMargins left="0.78740157480314965" right="0.78740157480314965" top="0.39370078740157483" bottom="0.39370078740157483" header="0" footer="0"/>
  <pageSetup paperSize="8" scale="93" fitToWidth="0" fitToHeight="0" orientation="landscape" r:id="rId1"/>
  <headerFooter>
    <oddHeader>&amp;R&amp;"NDSFrutiger 45 Light,Standard"&amp;10Ladeinfrastrukturkonzept für den Landkreis Hildesheim und die kreisangehörigen Kommunen</oddHeader>
    <oddFooter>&amp;L&amp;"NDSFrutiger 45 Light,Standard"&amp;10Anlage 2: LISA-Tabellen&amp;R&amp;"NDSFrutiger 45 Light,Standard"&amp;10Seite &amp;"NDSFrutiger 45 Light,Fett"&amp;P&amp;"NDSFrutiger 45 Light,Standard" von&amp;"NDSFrutiger 45 Light,Fett"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3E956-35F0-4EB6-BE1C-C6654E677B9D}">
  <dimension ref="A1:AK35"/>
  <sheetViews>
    <sheetView view="pageLayout" topLeftCell="A10" zoomScale="90" zoomScaleNormal="115" zoomScalePageLayoutView="90" workbookViewId="0">
      <selection activeCell="T16" sqref="T16"/>
    </sheetView>
  </sheetViews>
  <sheetFormatPr baseColWidth="10" defaultColWidth="11.5546875" defaultRowHeight="14.4" x14ac:dyDescent="0.3"/>
  <cols>
    <col min="1" max="1" width="3.44140625" style="13" customWidth="1"/>
    <col min="2" max="2" width="43" style="13" customWidth="1"/>
    <col min="3" max="4" width="3.44140625" style="13" customWidth="1"/>
    <col min="5" max="5" width="17.6640625" style="13" customWidth="1"/>
    <col min="6" max="6" width="3.44140625" style="13" customWidth="1"/>
    <col min="7" max="7" width="12.44140625" style="13" bestFit="1" customWidth="1"/>
    <col min="8" max="8" width="3.44140625" style="13" customWidth="1"/>
    <col min="9" max="9" width="11.5546875" style="13"/>
    <col min="10" max="10" width="3.44140625" style="13" customWidth="1"/>
    <col min="11" max="11" width="11.5546875" style="13"/>
    <col min="12" max="12" width="3.44140625" style="13" customWidth="1"/>
    <col min="13" max="13" width="22" style="13" customWidth="1"/>
    <col min="14" max="14" width="26.109375" style="13" customWidth="1"/>
    <col min="15" max="15" width="19.5546875" style="13" customWidth="1"/>
    <col min="16" max="16" width="8.33203125" style="13" customWidth="1"/>
    <col min="17" max="18" width="11.5546875" style="13"/>
    <col min="19" max="19" width="12.6640625" style="13" bestFit="1" customWidth="1"/>
    <col min="20" max="21" width="11.5546875" style="13"/>
    <col min="22" max="22" width="12.6640625" style="13" bestFit="1" customWidth="1"/>
    <col min="23" max="24" width="11.5546875" style="13"/>
    <col min="25" max="25" width="11.33203125" style="13" customWidth="1"/>
    <col min="26" max="26" width="10.109375" style="13" customWidth="1"/>
    <col min="27" max="27" width="10.33203125" style="13" customWidth="1"/>
    <col min="28" max="28" width="11" style="13" customWidth="1"/>
    <col min="29" max="29" width="10.33203125" style="13" customWidth="1"/>
    <col min="30" max="30" width="9.44140625" style="13" customWidth="1"/>
    <col min="31" max="31" width="10.6640625" style="13" customWidth="1"/>
    <col min="32" max="33" width="16.109375" style="13" customWidth="1"/>
    <col min="34" max="34" width="11.5546875" style="13" customWidth="1"/>
    <col min="35" max="16384" width="11.5546875" style="13"/>
  </cols>
  <sheetData>
    <row r="1" spans="1:37" x14ac:dyDescent="0.3">
      <c r="F1" s="104"/>
      <c r="G1" s="105"/>
      <c r="H1" s="106"/>
      <c r="I1" s="106"/>
      <c r="L1" s="96"/>
      <c r="P1" s="60"/>
      <c r="T1" s="107"/>
    </row>
    <row r="2" spans="1:37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37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7" ht="40.799999999999997" x14ac:dyDescent="0.75">
      <c r="A4" s="144" t="s">
        <v>285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1"/>
      <c r="AI4" s="141"/>
      <c r="AJ4" s="141"/>
      <c r="AK4" s="141"/>
    </row>
    <row r="5" spans="1:37" x14ac:dyDescent="0.3">
      <c r="F5" s="104"/>
      <c r="G5" s="105"/>
      <c r="H5" s="106"/>
      <c r="I5" s="106"/>
      <c r="L5" s="96"/>
      <c r="P5" s="60"/>
      <c r="T5" s="107"/>
    </row>
    <row r="6" spans="1:37" ht="21" x14ac:dyDescent="0.4">
      <c r="A6" s="148" t="s">
        <v>257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</row>
    <row r="7" spans="1:37" x14ac:dyDescent="0.3">
      <c r="F7" s="104"/>
      <c r="G7" s="105"/>
      <c r="H7" s="106"/>
      <c r="I7" s="106"/>
      <c r="L7" s="96"/>
      <c r="P7" s="60"/>
      <c r="Q7" s="73"/>
      <c r="R7" s="73"/>
      <c r="S7" s="73"/>
      <c r="T7" s="108"/>
    </row>
    <row r="8" spans="1:37" ht="33" x14ac:dyDescent="0.6">
      <c r="A8" s="109"/>
      <c r="B8" s="109" t="s">
        <v>258</v>
      </c>
      <c r="C8" s="109"/>
      <c r="D8" s="109"/>
      <c r="E8" s="109"/>
      <c r="F8" s="109"/>
      <c r="G8" s="110"/>
      <c r="H8" s="111"/>
      <c r="I8" s="111"/>
      <c r="J8" s="111"/>
      <c r="K8" s="111"/>
      <c r="L8" s="111"/>
      <c r="P8" s="75" t="s">
        <v>259</v>
      </c>
      <c r="T8" s="111"/>
    </row>
    <row r="9" spans="1:37" x14ac:dyDescent="0.3">
      <c r="B9" s="145" t="s">
        <v>260</v>
      </c>
      <c r="C9" s="145"/>
      <c r="D9" s="145"/>
      <c r="E9" s="145"/>
      <c r="F9" s="145"/>
    </row>
    <row r="11" spans="1:37" ht="21" x14ac:dyDescent="0.4">
      <c r="A11" s="112"/>
      <c r="B11" s="56" t="s">
        <v>75</v>
      </c>
      <c r="C11" s="56"/>
      <c r="D11" s="56"/>
      <c r="E11" s="56"/>
    </row>
    <row r="12" spans="1:37" x14ac:dyDescent="0.3">
      <c r="F12" s="104"/>
      <c r="G12" s="105"/>
      <c r="H12" s="106"/>
      <c r="K12" s="96"/>
      <c r="O12" s="60"/>
      <c r="P12" s="73"/>
      <c r="Q12" s="73"/>
      <c r="R12" s="73"/>
      <c r="S12" s="108"/>
    </row>
    <row r="13" spans="1:37" x14ac:dyDescent="0.3">
      <c r="A13" s="54"/>
      <c r="B13" s="2"/>
      <c r="C13" s="33"/>
      <c r="D13" s="2"/>
      <c r="E13" s="94"/>
      <c r="F13" s="94"/>
      <c r="G13" s="54"/>
      <c r="H13" s="54"/>
      <c r="I13" s="90"/>
      <c r="J13" s="90"/>
      <c r="K13" s="90"/>
      <c r="L13" s="90"/>
      <c r="M13" s="113"/>
      <c r="N13" s="114"/>
      <c r="O13" s="114"/>
      <c r="P13" s="114"/>
      <c r="Q13" s="115" t="s">
        <v>12</v>
      </c>
      <c r="R13" s="115"/>
      <c r="S13" s="115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54"/>
      <c r="AG13" s="54"/>
    </row>
    <row r="14" spans="1:37" x14ac:dyDescent="0.3">
      <c r="A14" s="54"/>
      <c r="B14" s="117" t="s">
        <v>20</v>
      </c>
      <c r="C14" s="118"/>
      <c r="D14" s="117"/>
      <c r="E14" s="119" t="s">
        <v>34</v>
      </c>
      <c r="F14" s="120"/>
      <c r="G14" s="119" t="s">
        <v>41</v>
      </c>
      <c r="H14" s="120"/>
      <c r="I14" s="121" t="s">
        <v>0</v>
      </c>
      <c r="J14" s="121"/>
      <c r="K14" s="121" t="s">
        <v>15</v>
      </c>
      <c r="L14" s="121"/>
      <c r="M14" s="121" t="s">
        <v>35</v>
      </c>
      <c r="N14" s="119" t="s">
        <v>36</v>
      </c>
      <c r="O14" s="149" t="s">
        <v>42</v>
      </c>
      <c r="P14" s="149"/>
      <c r="Q14" s="94" t="s">
        <v>8</v>
      </c>
      <c r="R14" s="89"/>
      <c r="S14" s="89" t="s">
        <v>0</v>
      </c>
      <c r="T14" s="122" t="s">
        <v>8</v>
      </c>
      <c r="U14" s="123"/>
      <c r="V14" s="122" t="s">
        <v>0</v>
      </c>
      <c r="W14" s="94" t="s">
        <v>6</v>
      </c>
      <c r="X14" s="89"/>
      <c r="Y14" s="94" t="s">
        <v>0</v>
      </c>
      <c r="Z14" s="122" t="s">
        <v>7</v>
      </c>
      <c r="AA14" s="123"/>
      <c r="AB14" s="122" t="s">
        <v>0</v>
      </c>
      <c r="AC14" s="94" t="s">
        <v>21</v>
      </c>
      <c r="AD14" s="89"/>
      <c r="AE14" s="94" t="s">
        <v>0</v>
      </c>
      <c r="AF14" s="149" t="s">
        <v>49</v>
      </c>
      <c r="AG14" s="149"/>
    </row>
    <row r="15" spans="1:37" x14ac:dyDescent="0.3">
      <c r="A15" s="54"/>
      <c r="B15" s="117"/>
      <c r="C15" s="118"/>
      <c r="D15" s="117"/>
      <c r="E15" s="120"/>
      <c r="F15" s="124"/>
      <c r="G15" s="53" t="s">
        <v>39</v>
      </c>
      <c r="H15" s="119"/>
      <c r="I15" s="125" t="s">
        <v>44</v>
      </c>
      <c r="J15" s="126"/>
      <c r="K15" s="119" t="s">
        <v>1</v>
      </c>
      <c r="L15" s="119"/>
      <c r="M15" s="119" t="s">
        <v>45</v>
      </c>
      <c r="N15" s="119" t="s">
        <v>37</v>
      </c>
      <c r="O15" s="149" t="s">
        <v>43</v>
      </c>
      <c r="P15" s="149"/>
      <c r="Q15" s="114" t="s">
        <v>3</v>
      </c>
      <c r="R15" s="97"/>
      <c r="S15" s="89" t="s">
        <v>17</v>
      </c>
      <c r="T15" s="127" t="s">
        <v>4</v>
      </c>
      <c r="U15" s="128"/>
      <c r="V15" s="122" t="s">
        <v>17</v>
      </c>
      <c r="W15" s="114" t="s">
        <v>5</v>
      </c>
      <c r="X15" s="97"/>
      <c r="Y15" s="94" t="s">
        <v>17</v>
      </c>
      <c r="Z15" s="127" t="s">
        <v>13</v>
      </c>
      <c r="AA15" s="128"/>
      <c r="AB15" s="122" t="s">
        <v>19</v>
      </c>
      <c r="AC15" s="114" t="s">
        <v>22</v>
      </c>
      <c r="AD15" s="97"/>
      <c r="AE15" s="94" t="s">
        <v>19</v>
      </c>
      <c r="AF15" s="149" t="s">
        <v>43</v>
      </c>
      <c r="AG15" s="149"/>
    </row>
    <row r="16" spans="1:37" x14ac:dyDescent="0.3">
      <c r="A16" s="54"/>
      <c r="B16" s="2"/>
      <c r="C16" s="33"/>
      <c r="D16" s="2"/>
      <c r="E16" s="129">
        <v>8083</v>
      </c>
      <c r="F16" s="130"/>
      <c r="G16" s="131">
        <v>100</v>
      </c>
      <c r="H16" s="89"/>
      <c r="I16" s="129">
        <v>5160</v>
      </c>
      <c r="J16" s="132"/>
      <c r="K16" s="133">
        <v>0.48</v>
      </c>
      <c r="L16" s="134"/>
      <c r="M16" s="135" t="s">
        <v>30</v>
      </c>
      <c r="N16" s="54"/>
      <c r="O16" s="54">
        <f>O17*0.2</f>
        <v>10</v>
      </c>
      <c r="P16" s="54" t="s">
        <v>55</v>
      </c>
      <c r="Q16" s="114"/>
      <c r="R16" s="97"/>
      <c r="S16" s="97">
        <v>2</v>
      </c>
      <c r="T16" s="127"/>
      <c r="U16" s="128"/>
      <c r="V16" s="128">
        <v>2</v>
      </c>
      <c r="W16" s="114"/>
      <c r="X16" s="97"/>
      <c r="Y16" s="97">
        <v>4</v>
      </c>
      <c r="Z16" s="127"/>
      <c r="AA16" s="128"/>
      <c r="AB16" s="128">
        <v>6</v>
      </c>
      <c r="AC16" s="114"/>
      <c r="AD16" s="97"/>
      <c r="AE16" s="97">
        <v>8</v>
      </c>
      <c r="AF16" s="54"/>
      <c r="AG16" s="54"/>
    </row>
    <row r="17" spans="1:33" x14ac:dyDescent="0.3">
      <c r="A17" s="21"/>
      <c r="B17" s="21"/>
      <c r="C17" s="34"/>
      <c r="D17" s="20"/>
      <c r="E17" s="35" t="s">
        <v>38</v>
      </c>
      <c r="F17" s="136"/>
      <c r="G17" s="36" t="s">
        <v>40</v>
      </c>
      <c r="H17" s="137"/>
      <c r="I17" s="59"/>
      <c r="J17" s="21"/>
      <c r="K17" s="36" t="s">
        <v>50</v>
      </c>
      <c r="L17" s="21"/>
      <c r="M17" s="21"/>
      <c r="N17" s="20"/>
      <c r="O17" s="20">
        <v>50</v>
      </c>
      <c r="P17" s="20" t="s">
        <v>9</v>
      </c>
      <c r="Q17" s="138" t="s">
        <v>18</v>
      </c>
      <c r="R17" s="139" t="s">
        <v>23</v>
      </c>
      <c r="S17" s="137" t="s">
        <v>31</v>
      </c>
      <c r="T17" s="138" t="s">
        <v>10</v>
      </c>
      <c r="U17" s="139" t="s">
        <v>23</v>
      </c>
      <c r="V17" s="140" t="s">
        <v>31</v>
      </c>
      <c r="W17" s="138" t="s">
        <v>11</v>
      </c>
      <c r="X17" s="139" t="s">
        <v>23</v>
      </c>
      <c r="Y17" s="137" t="s">
        <v>31</v>
      </c>
      <c r="Z17" s="138" t="s">
        <v>11</v>
      </c>
      <c r="AA17" s="139" t="s">
        <v>23</v>
      </c>
      <c r="AB17" s="140" t="s">
        <v>31</v>
      </c>
      <c r="AC17" s="138" t="s">
        <v>11</v>
      </c>
      <c r="AD17" s="139" t="s">
        <v>23</v>
      </c>
      <c r="AE17" s="137" t="s">
        <v>31</v>
      </c>
      <c r="AF17" s="20"/>
      <c r="AG17" s="20"/>
    </row>
    <row r="18" spans="1:33" x14ac:dyDescent="0.3">
      <c r="A18" s="29"/>
      <c r="B18" s="29"/>
      <c r="C18" s="32"/>
      <c r="D18" s="29"/>
      <c r="E18" s="3"/>
      <c r="F18" s="3"/>
      <c r="G18" s="4"/>
      <c r="H18" s="4"/>
      <c r="I18" s="5"/>
      <c r="J18" s="5"/>
      <c r="K18" s="5"/>
      <c r="L18" s="5"/>
      <c r="M18" s="6"/>
      <c r="N18" s="2"/>
      <c r="O18" s="7"/>
      <c r="P18" s="7"/>
      <c r="Q18" s="8"/>
      <c r="R18" s="9"/>
      <c r="S18" s="2"/>
      <c r="T18" s="10"/>
      <c r="U18" s="11"/>
      <c r="V18" s="12"/>
      <c r="W18" s="8"/>
      <c r="X18" s="9"/>
      <c r="Y18" s="2"/>
      <c r="Z18" s="8"/>
      <c r="AA18" s="9"/>
      <c r="AB18" s="12"/>
      <c r="AC18" s="8"/>
      <c r="AD18" s="9"/>
      <c r="AE18" s="2"/>
      <c r="AF18" s="7"/>
      <c r="AG18" s="7"/>
    </row>
    <row r="19" spans="1:33" x14ac:dyDescent="0.3">
      <c r="A19" s="54"/>
      <c r="B19" s="2" t="s">
        <v>56</v>
      </c>
      <c r="C19" s="57" t="s">
        <v>54</v>
      </c>
      <c r="D19" s="2"/>
      <c r="E19" s="71">
        <v>4724</v>
      </c>
      <c r="F19" s="19"/>
      <c r="G19" s="30">
        <f t="shared" ref="G19:G24" si="0">($G$16*E19)/$E$16</f>
        <v>58.443647160707656</v>
      </c>
      <c r="H19" s="30"/>
      <c r="I19" s="31">
        <f>$I$16*G19/100</f>
        <v>3015.6921934925149</v>
      </c>
      <c r="J19" s="19"/>
      <c r="K19" s="19">
        <f t="shared" ref="K19:K24" si="1">I19*$K$16</f>
        <v>1447.532252876407</v>
      </c>
      <c r="L19" s="19"/>
      <c r="M19" s="58">
        <v>0.15</v>
      </c>
      <c r="N19" s="19">
        <f t="shared" ref="N19:N24" si="2">K19*M19</f>
        <v>217.12983793146105</v>
      </c>
      <c r="O19" s="16">
        <f t="shared" ref="O19:O24" si="3">N19*$O$16</f>
        <v>2171.2983793146104</v>
      </c>
      <c r="P19" s="17" t="s">
        <v>2</v>
      </c>
      <c r="Q19" s="14">
        <v>0</v>
      </c>
      <c r="R19" s="18">
        <v>0</v>
      </c>
      <c r="S19" s="19">
        <f>(Q19+R19)*11*2*$S$16</f>
        <v>0</v>
      </c>
      <c r="T19" s="14">
        <v>23</v>
      </c>
      <c r="U19" s="18">
        <v>0</v>
      </c>
      <c r="V19" s="15">
        <f>(T19+U19)*22*2*$V$16</f>
        <v>2024</v>
      </c>
      <c r="W19" s="14">
        <v>0</v>
      </c>
      <c r="X19" s="18">
        <v>1</v>
      </c>
      <c r="Y19" s="19">
        <f>(W19+X19)*50*1*$Y$16</f>
        <v>200</v>
      </c>
      <c r="Z19" s="14">
        <v>0</v>
      </c>
      <c r="AA19" s="18">
        <v>0</v>
      </c>
      <c r="AB19" s="15">
        <f>(Z19+AA19)*75*0.5*$AB$16</f>
        <v>0</v>
      </c>
      <c r="AC19" s="14">
        <v>3</v>
      </c>
      <c r="AD19" s="18">
        <v>0</v>
      </c>
      <c r="AE19" s="19">
        <f>(AC19+AD19)*150*0.25*$AE$16</f>
        <v>900</v>
      </c>
      <c r="AF19" s="16">
        <f t="shared" ref="AF19:AF24" si="4">S19+V19+Y19+AB19+AE19</f>
        <v>3124</v>
      </c>
      <c r="AG19" s="17" t="s">
        <v>2</v>
      </c>
    </row>
    <row r="20" spans="1:33" x14ac:dyDescent="0.3">
      <c r="A20" s="54"/>
      <c r="B20" s="2" t="s">
        <v>91</v>
      </c>
      <c r="C20" s="57" t="s">
        <v>54</v>
      </c>
      <c r="D20" s="2"/>
      <c r="E20" s="71">
        <v>655</v>
      </c>
      <c r="F20" s="19"/>
      <c r="G20" s="30">
        <f t="shared" si="0"/>
        <v>8.1034269454410488</v>
      </c>
      <c r="H20" s="30"/>
      <c r="I20" s="31">
        <f t="shared" ref="I20:I24" si="5">$I$16*G20/100</f>
        <v>418.13683038475813</v>
      </c>
      <c r="J20" s="19"/>
      <c r="K20" s="19">
        <f t="shared" si="1"/>
        <v>200.70567858468388</v>
      </c>
      <c r="L20" s="19"/>
      <c r="M20" s="58">
        <v>0.05</v>
      </c>
      <c r="N20" s="19">
        <f t="shared" si="2"/>
        <v>10.035283929234195</v>
      </c>
      <c r="O20" s="16">
        <f t="shared" si="3"/>
        <v>100.35283929234195</v>
      </c>
      <c r="P20" s="17" t="s">
        <v>2</v>
      </c>
      <c r="Q20" s="14">
        <v>0</v>
      </c>
      <c r="R20" s="18">
        <v>0</v>
      </c>
      <c r="S20" s="19">
        <f t="shared" ref="S20:S24" si="6">(Q20+R20)*11*2*$S$16</f>
        <v>0</v>
      </c>
      <c r="T20" s="14">
        <v>2</v>
      </c>
      <c r="U20" s="18">
        <v>0</v>
      </c>
      <c r="V20" s="15">
        <f t="shared" ref="V20:V24" si="7">(T20+U20)*22*2*$V$16</f>
        <v>176</v>
      </c>
      <c r="W20" s="14">
        <v>0</v>
      </c>
      <c r="X20" s="18">
        <v>0</v>
      </c>
      <c r="Y20" s="19">
        <f t="shared" ref="Y20:Y24" si="8">(W20+X20)*50*1*$Y$16</f>
        <v>0</v>
      </c>
      <c r="Z20" s="14">
        <v>0</v>
      </c>
      <c r="AA20" s="18">
        <v>0</v>
      </c>
      <c r="AB20" s="15">
        <f t="shared" ref="AB20:AB24" si="9">(Z20+AA20)*75*0.5*$AB$16</f>
        <v>0</v>
      </c>
      <c r="AC20" s="14">
        <v>0</v>
      </c>
      <c r="AD20" s="18">
        <v>0</v>
      </c>
      <c r="AE20" s="19">
        <f t="shared" ref="AE20:AE24" si="10">(AC20+AD20)*150*0.25*$AE$16</f>
        <v>0</v>
      </c>
      <c r="AF20" s="16">
        <f t="shared" si="4"/>
        <v>176</v>
      </c>
      <c r="AG20" s="17" t="s">
        <v>2</v>
      </c>
    </row>
    <row r="21" spans="1:33" x14ac:dyDescent="0.3">
      <c r="A21" s="54"/>
      <c r="B21" s="2" t="s">
        <v>256</v>
      </c>
      <c r="C21" s="57" t="s">
        <v>54</v>
      </c>
      <c r="D21" s="2"/>
      <c r="E21" s="71">
        <v>563</v>
      </c>
      <c r="F21" s="19"/>
      <c r="G21" s="30">
        <f t="shared" si="0"/>
        <v>6.9652356798218484</v>
      </c>
      <c r="H21" s="30"/>
      <c r="I21" s="31">
        <f t="shared" si="5"/>
        <v>359.40616107880737</v>
      </c>
      <c r="J21" s="19"/>
      <c r="K21" s="19">
        <f t="shared" si="1"/>
        <v>172.51495731782754</v>
      </c>
      <c r="L21" s="19"/>
      <c r="M21" s="58">
        <v>0.05</v>
      </c>
      <c r="N21" s="19">
        <f t="shared" si="2"/>
        <v>8.6257478658913769</v>
      </c>
      <c r="O21" s="16">
        <f t="shared" si="3"/>
        <v>86.257478658913769</v>
      </c>
      <c r="P21" s="17" t="s">
        <v>2</v>
      </c>
      <c r="Q21" s="14">
        <v>0</v>
      </c>
      <c r="R21" s="18">
        <v>0</v>
      </c>
      <c r="S21" s="19">
        <f t="shared" si="6"/>
        <v>0</v>
      </c>
      <c r="T21" s="14">
        <v>2</v>
      </c>
      <c r="U21" s="18">
        <v>0</v>
      </c>
      <c r="V21" s="15">
        <f t="shared" si="7"/>
        <v>176</v>
      </c>
      <c r="W21" s="14">
        <v>0</v>
      </c>
      <c r="X21" s="18">
        <v>0</v>
      </c>
      <c r="Y21" s="19">
        <f t="shared" si="8"/>
        <v>0</v>
      </c>
      <c r="Z21" s="14">
        <v>0</v>
      </c>
      <c r="AA21" s="18">
        <v>0</v>
      </c>
      <c r="AB21" s="15">
        <f t="shared" si="9"/>
        <v>0</v>
      </c>
      <c r="AC21" s="14">
        <v>0</v>
      </c>
      <c r="AD21" s="18">
        <v>0</v>
      </c>
      <c r="AE21" s="19">
        <f t="shared" si="10"/>
        <v>0</v>
      </c>
      <c r="AF21" s="16">
        <f t="shared" si="4"/>
        <v>176</v>
      </c>
      <c r="AG21" s="17" t="s">
        <v>2</v>
      </c>
    </row>
    <row r="22" spans="1:33" x14ac:dyDescent="0.3">
      <c r="A22" s="54"/>
      <c r="B22" s="2" t="s">
        <v>92</v>
      </c>
      <c r="C22" s="57" t="s">
        <v>54</v>
      </c>
      <c r="D22" s="2"/>
      <c r="E22" s="71">
        <v>1409</v>
      </c>
      <c r="F22" s="19"/>
      <c r="G22" s="30">
        <f t="shared" si="0"/>
        <v>17.431646665841889</v>
      </c>
      <c r="H22" s="30"/>
      <c r="I22" s="31">
        <f t="shared" si="5"/>
        <v>899.47296795744148</v>
      </c>
      <c r="J22" s="19"/>
      <c r="K22" s="19">
        <f t="shared" si="1"/>
        <v>431.7470246195719</v>
      </c>
      <c r="L22" s="19"/>
      <c r="M22" s="58">
        <v>0.05</v>
      </c>
      <c r="N22" s="19">
        <f t="shared" si="2"/>
        <v>21.587351230978598</v>
      </c>
      <c r="O22" s="16">
        <f t="shared" si="3"/>
        <v>215.87351230978598</v>
      </c>
      <c r="P22" s="17" t="s">
        <v>2</v>
      </c>
      <c r="Q22" s="14">
        <v>0</v>
      </c>
      <c r="R22" s="18">
        <v>0</v>
      </c>
      <c r="S22" s="19">
        <f t="shared" si="6"/>
        <v>0</v>
      </c>
      <c r="T22" s="14">
        <v>6</v>
      </c>
      <c r="U22" s="18">
        <v>0</v>
      </c>
      <c r="V22" s="15">
        <f t="shared" si="7"/>
        <v>528</v>
      </c>
      <c r="W22" s="14">
        <v>0</v>
      </c>
      <c r="X22" s="18">
        <v>0</v>
      </c>
      <c r="Y22" s="19">
        <f t="shared" si="8"/>
        <v>0</v>
      </c>
      <c r="Z22" s="14">
        <v>0</v>
      </c>
      <c r="AA22" s="18">
        <v>0</v>
      </c>
      <c r="AB22" s="15">
        <f t="shared" si="9"/>
        <v>0</v>
      </c>
      <c r="AC22" s="14">
        <v>0</v>
      </c>
      <c r="AD22" s="18">
        <v>0</v>
      </c>
      <c r="AE22" s="19">
        <f t="shared" si="10"/>
        <v>0</v>
      </c>
      <c r="AF22" s="16">
        <f t="shared" si="4"/>
        <v>528</v>
      </c>
      <c r="AG22" s="17" t="s">
        <v>2</v>
      </c>
    </row>
    <row r="23" spans="1:33" x14ac:dyDescent="0.3">
      <c r="A23" s="54"/>
      <c r="B23" s="2" t="s">
        <v>93</v>
      </c>
      <c r="C23" s="57" t="s">
        <v>54</v>
      </c>
      <c r="D23" s="2"/>
      <c r="E23" s="71">
        <v>538</v>
      </c>
      <c r="F23" s="19"/>
      <c r="G23" s="30">
        <f t="shared" si="0"/>
        <v>6.655944575034022</v>
      </c>
      <c r="H23" s="30"/>
      <c r="I23" s="31">
        <f t="shared" si="5"/>
        <v>343.44674007175558</v>
      </c>
      <c r="J23" s="19"/>
      <c r="K23" s="19">
        <f t="shared" si="1"/>
        <v>164.85443523444266</v>
      </c>
      <c r="L23" s="19"/>
      <c r="M23" s="58">
        <v>0.05</v>
      </c>
      <c r="N23" s="19">
        <f t="shared" si="2"/>
        <v>8.2427217617221338</v>
      </c>
      <c r="O23" s="16">
        <f t="shared" si="3"/>
        <v>82.427217617221345</v>
      </c>
      <c r="P23" s="17" t="s">
        <v>2</v>
      </c>
      <c r="Q23" s="14">
        <v>0</v>
      </c>
      <c r="R23" s="18">
        <v>0</v>
      </c>
      <c r="S23" s="19">
        <f t="shared" si="6"/>
        <v>0</v>
      </c>
      <c r="T23" s="14">
        <v>2</v>
      </c>
      <c r="U23" s="18">
        <v>0</v>
      </c>
      <c r="V23" s="15">
        <f t="shared" si="7"/>
        <v>176</v>
      </c>
      <c r="W23" s="14">
        <v>0</v>
      </c>
      <c r="X23" s="18">
        <v>0</v>
      </c>
      <c r="Y23" s="19">
        <f t="shared" si="8"/>
        <v>0</v>
      </c>
      <c r="Z23" s="14">
        <v>0</v>
      </c>
      <c r="AA23" s="18">
        <v>0</v>
      </c>
      <c r="AB23" s="15">
        <f t="shared" si="9"/>
        <v>0</v>
      </c>
      <c r="AC23" s="14">
        <v>0</v>
      </c>
      <c r="AD23" s="18">
        <v>0</v>
      </c>
      <c r="AE23" s="19">
        <f t="shared" si="10"/>
        <v>0</v>
      </c>
      <c r="AF23" s="16">
        <f t="shared" si="4"/>
        <v>176</v>
      </c>
      <c r="AG23" s="17" t="s">
        <v>2</v>
      </c>
    </row>
    <row r="24" spans="1:33" x14ac:dyDescent="0.3">
      <c r="A24" s="54"/>
      <c r="B24" s="2" t="s">
        <v>94</v>
      </c>
      <c r="C24" s="57" t="s">
        <v>54</v>
      </c>
      <c r="D24" s="2"/>
      <c r="E24" s="71">
        <v>194</v>
      </c>
      <c r="F24" s="19"/>
      <c r="G24" s="30">
        <f t="shared" si="0"/>
        <v>2.4000989731535323</v>
      </c>
      <c r="H24" s="30"/>
      <c r="I24" s="31">
        <f t="shared" si="5"/>
        <v>123.84510701472227</v>
      </c>
      <c r="J24" s="19"/>
      <c r="K24" s="19">
        <f t="shared" si="1"/>
        <v>59.445651367066688</v>
      </c>
      <c r="L24" s="19"/>
      <c r="M24" s="58">
        <v>0.05</v>
      </c>
      <c r="N24" s="19">
        <f t="shared" si="2"/>
        <v>2.9722825683533345</v>
      </c>
      <c r="O24" s="16">
        <f t="shared" si="3"/>
        <v>29.722825683533344</v>
      </c>
      <c r="P24" s="17" t="s">
        <v>2</v>
      </c>
      <c r="Q24" s="14">
        <v>0</v>
      </c>
      <c r="R24" s="18">
        <v>0</v>
      </c>
      <c r="S24" s="19">
        <f t="shared" si="6"/>
        <v>0</v>
      </c>
      <c r="T24" s="14">
        <v>0</v>
      </c>
      <c r="U24" s="18">
        <v>0</v>
      </c>
      <c r="V24" s="15">
        <f t="shared" si="7"/>
        <v>0</v>
      </c>
      <c r="W24" s="14">
        <v>0</v>
      </c>
      <c r="X24" s="18">
        <v>0</v>
      </c>
      <c r="Y24" s="19">
        <f t="shared" si="8"/>
        <v>0</v>
      </c>
      <c r="Z24" s="14">
        <v>0</v>
      </c>
      <c r="AA24" s="18">
        <v>0</v>
      </c>
      <c r="AB24" s="15">
        <f t="shared" si="9"/>
        <v>0</v>
      </c>
      <c r="AC24" s="14">
        <v>0</v>
      </c>
      <c r="AD24" s="18">
        <v>0</v>
      </c>
      <c r="AE24" s="19">
        <f t="shared" si="10"/>
        <v>0</v>
      </c>
      <c r="AF24" s="16">
        <f t="shared" si="4"/>
        <v>0</v>
      </c>
      <c r="AG24" s="17" t="s">
        <v>2</v>
      </c>
    </row>
    <row r="25" spans="1:33" x14ac:dyDescent="0.3">
      <c r="A25" s="21"/>
      <c r="B25" s="21"/>
      <c r="C25" s="34"/>
      <c r="D25" s="20"/>
      <c r="E25" s="21"/>
      <c r="F25" s="21"/>
      <c r="G25" s="22"/>
      <c r="H25" s="22"/>
      <c r="I25" s="21"/>
      <c r="J25" s="21"/>
      <c r="K25" s="21"/>
      <c r="L25" s="21"/>
      <c r="M25" s="23"/>
      <c r="N25" s="21"/>
      <c r="O25" s="24"/>
      <c r="P25" s="25"/>
      <c r="Q25" s="26"/>
      <c r="R25" s="27"/>
      <c r="S25" s="21"/>
      <c r="T25" s="26"/>
      <c r="U25" s="27"/>
      <c r="V25" s="28"/>
      <c r="W25" s="26"/>
      <c r="X25" s="27"/>
      <c r="Y25" s="21"/>
      <c r="Z25" s="26"/>
      <c r="AA25" s="27"/>
      <c r="AB25" s="28"/>
      <c r="AC25" s="26"/>
      <c r="AD25" s="27"/>
      <c r="AE25" s="21"/>
      <c r="AF25" s="24"/>
      <c r="AG25" s="25"/>
    </row>
    <row r="26" spans="1:33" x14ac:dyDescent="0.3">
      <c r="A26" s="54"/>
      <c r="B26" s="2"/>
      <c r="C26" s="33"/>
      <c r="D26" s="2"/>
      <c r="E26" s="5"/>
      <c r="F26" s="5"/>
      <c r="G26" s="46"/>
      <c r="H26" s="46"/>
      <c r="I26" s="5"/>
      <c r="J26" s="5"/>
      <c r="K26" s="5"/>
      <c r="L26" s="5"/>
      <c r="M26" s="6"/>
      <c r="N26" s="5"/>
      <c r="O26" s="5"/>
      <c r="P26" s="2"/>
      <c r="Q26" s="48"/>
      <c r="R26" s="49"/>
      <c r="S26" s="5"/>
      <c r="T26" s="48"/>
      <c r="U26" s="49"/>
      <c r="V26" s="50"/>
      <c r="W26" s="48"/>
      <c r="X26" s="49"/>
      <c r="Y26" s="5"/>
      <c r="Z26" s="48"/>
      <c r="AA26" s="49"/>
      <c r="AB26" s="50"/>
      <c r="AC26" s="48"/>
      <c r="AD26" s="49"/>
      <c r="AE26" s="5"/>
      <c r="AF26" s="47"/>
      <c r="AG26" s="7"/>
    </row>
    <row r="27" spans="1:33" s="45" customFormat="1" ht="18" x14ac:dyDescent="0.35">
      <c r="A27" s="55"/>
      <c r="B27" s="2"/>
      <c r="C27" s="33"/>
      <c r="D27" s="2"/>
      <c r="E27" s="150">
        <f>SUM(E19:E24)</f>
        <v>8083</v>
      </c>
      <c r="F27" s="150"/>
      <c r="G27" s="150">
        <f>SUM(G19:G24)</f>
        <v>99.999999999999986</v>
      </c>
      <c r="H27" s="150"/>
      <c r="I27" s="150">
        <f>SUM(I19:I24)</f>
        <v>5159.9999999999991</v>
      </c>
      <c r="J27" s="150"/>
      <c r="K27" s="150">
        <f>SUM(K19:K24)</f>
        <v>2476.7999999999993</v>
      </c>
      <c r="L27" s="150"/>
      <c r="M27" s="74">
        <f>SUM(M19:M24)/COUNT(M19:M24)</f>
        <v>6.6666666666666666E-2</v>
      </c>
      <c r="N27" s="37">
        <f>SUM(N18:N25)</f>
        <v>268.59322528764068</v>
      </c>
      <c r="O27" s="38">
        <f>SUM(O19:O24)</f>
        <v>2685.9322528764064</v>
      </c>
      <c r="P27" s="39" t="s">
        <v>2</v>
      </c>
      <c r="Q27" s="40">
        <f>SUM(Q18:Q25)</f>
        <v>0</v>
      </c>
      <c r="R27" s="41">
        <f>SUM(R18:R25)</f>
        <v>0</v>
      </c>
      <c r="S27" s="42"/>
      <c r="T27" s="40">
        <f>SUM(T18:T25)</f>
        <v>35</v>
      </c>
      <c r="U27" s="41">
        <f>SUM(U18:U25)</f>
        <v>0</v>
      </c>
      <c r="V27" s="43"/>
      <c r="W27" s="40">
        <f>SUM(W18:W25)</f>
        <v>0</v>
      </c>
      <c r="X27" s="41">
        <f>SUM(X18:X25)</f>
        <v>1</v>
      </c>
      <c r="Y27" s="42"/>
      <c r="Z27" s="40">
        <f>SUM(Z18:Z25)</f>
        <v>0</v>
      </c>
      <c r="AA27" s="41">
        <f>SUM(AA18:AA25)</f>
        <v>0</v>
      </c>
      <c r="AB27" s="43"/>
      <c r="AC27" s="40">
        <f>SUM(AC18:AC25)</f>
        <v>3</v>
      </c>
      <c r="AD27" s="41">
        <f>SUM(AD18:AD25)</f>
        <v>0</v>
      </c>
      <c r="AE27" s="42"/>
      <c r="AF27" s="38">
        <f>SUM(AF19:AF24)</f>
        <v>4180</v>
      </c>
      <c r="AG27" s="44" t="s">
        <v>2</v>
      </c>
    </row>
    <row r="28" spans="1:33" s="45" customFormat="1" ht="14.4" customHeight="1" x14ac:dyDescent="0.35">
      <c r="A28" s="55"/>
      <c r="B28" s="2"/>
      <c r="C28" s="33"/>
      <c r="D28" s="2"/>
      <c r="E28" s="98"/>
      <c r="F28" s="51"/>
      <c r="G28" s="52"/>
      <c r="H28" s="52"/>
      <c r="I28" s="98"/>
      <c r="J28" s="98"/>
      <c r="K28" s="98"/>
      <c r="L28" s="98"/>
      <c r="M28" s="37"/>
      <c r="N28" s="37"/>
      <c r="O28" s="72"/>
      <c r="P28" s="55"/>
      <c r="Q28" s="40"/>
      <c r="R28" s="41"/>
      <c r="S28" s="42"/>
      <c r="T28" s="40"/>
      <c r="U28" s="41"/>
      <c r="V28" s="43"/>
      <c r="W28" s="40"/>
      <c r="X28" s="41"/>
      <c r="Y28" s="42"/>
      <c r="Z28" s="40"/>
      <c r="AA28" s="41"/>
      <c r="AB28" s="43"/>
      <c r="AC28" s="40"/>
      <c r="AD28" s="41"/>
      <c r="AE28" s="42"/>
      <c r="AF28" s="38"/>
      <c r="AG28" s="44"/>
    </row>
    <row r="29" spans="1:33" x14ac:dyDescent="0.3">
      <c r="I29" s="60"/>
      <c r="J29" s="60"/>
      <c r="K29" s="60"/>
      <c r="L29" s="60"/>
      <c r="M29" s="60"/>
    </row>
    <row r="30" spans="1:33" ht="15.6" x14ac:dyDescent="0.3">
      <c r="B30" s="65" t="s">
        <v>14</v>
      </c>
      <c r="J30" s="60"/>
      <c r="K30" s="60"/>
      <c r="L30" s="60"/>
      <c r="M30" s="60"/>
      <c r="N30" s="61" t="s">
        <v>32</v>
      </c>
      <c r="O30" s="62" t="s">
        <v>16</v>
      </c>
      <c r="P30" s="63"/>
      <c r="Q30" s="64">
        <f>Q27</f>
        <v>0</v>
      </c>
      <c r="R30" s="64" t="s">
        <v>27</v>
      </c>
      <c r="S30" s="8"/>
      <c r="T30" s="64">
        <f>T27</f>
        <v>35</v>
      </c>
      <c r="U30" s="64" t="s">
        <v>26</v>
      </c>
      <c r="V30" s="8"/>
      <c r="W30" s="64">
        <f>W27</f>
        <v>0</v>
      </c>
      <c r="X30" s="64" t="s">
        <v>25</v>
      </c>
      <c r="Y30" s="8"/>
      <c r="Z30" s="64">
        <f>Z27</f>
        <v>0</v>
      </c>
      <c r="AA30" s="64" t="s">
        <v>28</v>
      </c>
      <c r="AB30" s="8"/>
      <c r="AC30" s="64">
        <f>AC27</f>
        <v>3</v>
      </c>
      <c r="AD30" s="64" t="s">
        <v>29</v>
      </c>
      <c r="AE30" s="99" t="s">
        <v>296</v>
      </c>
      <c r="AF30" s="100">
        <f>Q30*11+T30*22+W30*50+Z30*75+AC30*150</f>
        <v>1220</v>
      </c>
      <c r="AG30" s="61" t="s">
        <v>297</v>
      </c>
    </row>
    <row r="31" spans="1:33" ht="15.6" x14ac:dyDescent="0.3">
      <c r="C31" s="73"/>
      <c r="D31" s="73"/>
      <c r="J31" s="60"/>
      <c r="K31" s="60"/>
      <c r="L31" s="60"/>
      <c r="M31" s="60"/>
      <c r="N31" s="66" t="s">
        <v>33</v>
      </c>
      <c r="O31" s="67" t="s">
        <v>16</v>
      </c>
      <c r="P31" s="68"/>
      <c r="Q31" s="69">
        <f>R27</f>
        <v>0</v>
      </c>
      <c r="R31" s="70" t="s">
        <v>27</v>
      </c>
      <c r="S31" s="9"/>
      <c r="T31" s="69">
        <f>U27</f>
        <v>0</v>
      </c>
      <c r="U31" s="70" t="s">
        <v>26</v>
      </c>
      <c r="V31" s="9"/>
      <c r="W31" s="69">
        <f>X27</f>
        <v>1</v>
      </c>
      <c r="X31" s="70" t="s">
        <v>25</v>
      </c>
      <c r="Y31" s="9"/>
      <c r="Z31" s="69">
        <f>AA27</f>
        <v>0</v>
      </c>
      <c r="AA31" s="70" t="s">
        <v>28</v>
      </c>
      <c r="AB31" s="9"/>
      <c r="AC31" s="69">
        <f>AD27</f>
        <v>0</v>
      </c>
      <c r="AD31" s="70" t="s">
        <v>29</v>
      </c>
      <c r="AE31" s="101" t="s">
        <v>296</v>
      </c>
      <c r="AF31" s="66">
        <f>Q31*11+T31*22+W31*50+Z31*75+AC31*150</f>
        <v>50</v>
      </c>
      <c r="AG31" s="66" t="s">
        <v>297</v>
      </c>
    </row>
    <row r="32" spans="1:33" x14ac:dyDescent="0.3">
      <c r="B32" s="13" t="s">
        <v>261</v>
      </c>
    </row>
    <row r="33" spans="2:33" x14ac:dyDescent="0.3">
      <c r="B33" s="13" t="s">
        <v>262</v>
      </c>
      <c r="AD33" s="102" t="s">
        <v>298</v>
      </c>
      <c r="AE33" s="102"/>
      <c r="AF33" s="103">
        <f>AF30+AF31</f>
        <v>1270</v>
      </c>
      <c r="AG33" s="102" t="s">
        <v>297</v>
      </c>
    </row>
    <row r="34" spans="2:33" ht="18" x14ac:dyDescent="0.35">
      <c r="K34" s="76"/>
      <c r="L34" s="76"/>
      <c r="M34" s="76"/>
      <c r="N34" s="77" t="s">
        <v>263</v>
      </c>
      <c r="O34" s="78">
        <f>((R27*$S$16*11*2)+(U27*$V$16*22*2)+(X27*$Y$16*50)+(AA27*$AB$16*0.5*75)+(AD27*$AE$16*150*0.25))</f>
        <v>200</v>
      </c>
      <c r="P34" s="79" t="s">
        <v>2</v>
      </c>
    </row>
    <row r="35" spans="2:33" ht="25.8" x14ac:dyDescent="0.5">
      <c r="K35" s="76"/>
      <c r="L35" s="76"/>
      <c r="M35" s="76"/>
      <c r="N35" s="80" t="s">
        <v>41</v>
      </c>
      <c r="O35" s="81">
        <f>((R27*$S$16*11*2)+(U27*$V$16*22*2)+(X27*$Y$16*50)+(AA27*$AB$16*0.5*75)+(AD27*$AE$16*150*0.25))/O27*100</f>
        <v>7.4462041917035284</v>
      </c>
      <c r="P35" s="82" t="s">
        <v>264</v>
      </c>
    </row>
  </sheetData>
  <mergeCells count="11">
    <mergeCell ref="A4:AG4"/>
    <mergeCell ref="B9:F9"/>
    <mergeCell ref="A6:AG6"/>
    <mergeCell ref="E27:F27"/>
    <mergeCell ref="G27:H27"/>
    <mergeCell ref="I27:J27"/>
    <mergeCell ref="K27:L27"/>
    <mergeCell ref="O15:P15"/>
    <mergeCell ref="AF15:AG15"/>
    <mergeCell ref="O14:P14"/>
    <mergeCell ref="AF14:AG14"/>
  </mergeCells>
  <pageMargins left="0.78740157480314965" right="0.78740157480314965" top="0.39370078740157483" bottom="0.39370078740157483" header="0" footer="0"/>
  <pageSetup paperSize="8" scale="93" orientation="landscape" r:id="rId1"/>
  <headerFooter>
    <oddHeader>&amp;R&amp;"NDSFrutiger 45 Light,Standard"&amp;10Ladeinfrastrukturkonzept für den Landkreis Hildesheim und die kreisangehörigen Kommunen</oddHeader>
    <oddFooter>&amp;L&amp;"NDSFrutiger 45 Light,Standard"&amp;10Anlage 2: LISA-Tabellen&amp;R&amp;"NDSFrutiger 45 Light,Standard"&amp;10Seite &amp;"NDSFrutiger 45 Light,Fett"&amp;P&amp;"NDSFrutiger 45 Light,Standard" von&amp;"NDSFrutiger 45 Light,Fett"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77396-1FBB-4D26-95C9-B54C36FF77DD}">
  <dimension ref="A1:AK42"/>
  <sheetViews>
    <sheetView view="pageLayout" topLeftCell="Q1" zoomScale="85" zoomScaleNormal="59" zoomScalePageLayoutView="85" workbookViewId="0">
      <selection activeCell="AD24" sqref="AD24"/>
    </sheetView>
  </sheetViews>
  <sheetFormatPr baseColWidth="10" defaultColWidth="11.5546875" defaultRowHeight="14.4" x14ac:dyDescent="0.3"/>
  <cols>
    <col min="1" max="1" width="3.44140625" style="13" customWidth="1"/>
    <col min="2" max="2" width="43" style="13" customWidth="1"/>
    <col min="3" max="4" width="3.44140625" style="13" customWidth="1"/>
    <col min="5" max="5" width="17.6640625" style="13" customWidth="1"/>
    <col min="6" max="6" width="3.44140625" style="13" customWidth="1"/>
    <col min="7" max="7" width="12.44140625" style="13" bestFit="1" customWidth="1"/>
    <col min="8" max="8" width="3.44140625" style="13" customWidth="1"/>
    <col min="9" max="9" width="11.5546875" style="13"/>
    <col min="10" max="10" width="3.44140625" style="13" customWidth="1"/>
    <col min="11" max="11" width="11.5546875" style="13"/>
    <col min="12" max="12" width="3.44140625" style="13" customWidth="1"/>
    <col min="13" max="13" width="22" style="13" customWidth="1"/>
    <col min="14" max="14" width="26.109375" style="13" customWidth="1"/>
    <col min="15" max="15" width="19.5546875" style="13" customWidth="1"/>
    <col min="16" max="16" width="8.33203125" style="13" customWidth="1"/>
    <col min="17" max="18" width="11.5546875" style="13"/>
    <col min="19" max="19" width="12.6640625" style="13" bestFit="1" customWidth="1"/>
    <col min="20" max="21" width="11.5546875" style="13"/>
    <col min="22" max="22" width="12.6640625" style="13" bestFit="1" customWidth="1"/>
    <col min="23" max="24" width="11.5546875" style="13"/>
    <col min="25" max="25" width="11.6640625" style="13" customWidth="1"/>
    <col min="26" max="26" width="10.44140625" style="13" customWidth="1"/>
    <col min="27" max="27" width="10.33203125" style="13" customWidth="1"/>
    <col min="28" max="28" width="10.44140625" style="13" customWidth="1"/>
    <col min="29" max="29" width="10.109375" style="13" customWidth="1"/>
    <col min="30" max="30" width="9.88671875" style="13" customWidth="1"/>
    <col min="31" max="31" width="10.5546875" style="13" customWidth="1"/>
    <col min="32" max="33" width="16.109375" style="13" customWidth="1"/>
    <col min="34" max="16384" width="11.5546875" style="13"/>
  </cols>
  <sheetData>
    <row r="1" spans="1:37" x14ac:dyDescent="0.3">
      <c r="F1" s="104"/>
      <c r="G1" s="105"/>
      <c r="H1" s="106"/>
      <c r="I1" s="106"/>
      <c r="L1" s="96"/>
      <c r="P1" s="60"/>
      <c r="T1" s="107"/>
    </row>
    <row r="2" spans="1:37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37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7" ht="40.799999999999997" x14ac:dyDescent="0.75">
      <c r="A4" s="144" t="s">
        <v>291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1"/>
      <c r="AI4" s="141"/>
      <c r="AJ4" s="141"/>
      <c r="AK4" s="141"/>
    </row>
    <row r="5" spans="1:37" x14ac:dyDescent="0.3">
      <c r="F5" s="104"/>
      <c r="G5" s="105"/>
      <c r="H5" s="106"/>
      <c r="I5" s="106"/>
      <c r="L5" s="96"/>
      <c r="P5" s="60"/>
      <c r="T5" s="107"/>
    </row>
    <row r="6" spans="1:37" ht="21" x14ac:dyDescent="0.4">
      <c r="A6" s="148" t="s">
        <v>257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</row>
    <row r="7" spans="1:37" x14ac:dyDescent="0.3">
      <c r="F7" s="104"/>
      <c r="G7" s="105"/>
      <c r="H7" s="106"/>
      <c r="I7" s="106"/>
      <c r="L7" s="96"/>
      <c r="P7" s="60"/>
      <c r="Q7" s="73"/>
      <c r="R7" s="73"/>
      <c r="S7" s="73"/>
      <c r="T7" s="108"/>
    </row>
    <row r="8" spans="1:37" ht="33" x14ac:dyDescent="0.6">
      <c r="A8" s="109"/>
      <c r="B8" s="109" t="s">
        <v>258</v>
      </c>
      <c r="C8" s="109"/>
      <c r="D8" s="109"/>
      <c r="E8" s="109"/>
      <c r="F8" s="109"/>
      <c r="G8" s="110"/>
      <c r="H8" s="111"/>
      <c r="I8" s="111"/>
      <c r="J8" s="111"/>
      <c r="K8" s="111"/>
      <c r="L8" s="111"/>
      <c r="P8" s="75" t="s">
        <v>259</v>
      </c>
      <c r="T8" s="111"/>
    </row>
    <row r="9" spans="1:37" x14ac:dyDescent="0.3">
      <c r="B9" s="145" t="s">
        <v>260</v>
      </c>
      <c r="C9" s="145"/>
      <c r="D9" s="145"/>
      <c r="E9" s="145"/>
      <c r="F9" s="145"/>
    </row>
    <row r="11" spans="1:37" ht="21" x14ac:dyDescent="0.4">
      <c r="A11" s="112"/>
      <c r="B11" s="56" t="s">
        <v>289</v>
      </c>
      <c r="C11" s="56"/>
      <c r="D11" s="56"/>
      <c r="E11" s="56"/>
    </row>
    <row r="12" spans="1:37" x14ac:dyDescent="0.3">
      <c r="F12" s="104"/>
      <c r="G12" s="105"/>
      <c r="H12" s="106"/>
      <c r="K12" s="96"/>
      <c r="O12" s="60"/>
      <c r="P12" s="73"/>
      <c r="Q12" s="73"/>
      <c r="R12" s="73"/>
      <c r="S12" s="108"/>
    </row>
    <row r="13" spans="1:37" x14ac:dyDescent="0.3">
      <c r="A13" s="54"/>
      <c r="B13" s="2"/>
      <c r="C13" s="33"/>
      <c r="D13" s="2"/>
      <c r="E13" s="94"/>
      <c r="F13" s="94"/>
      <c r="G13" s="54"/>
      <c r="H13" s="54"/>
      <c r="I13" s="90"/>
      <c r="J13" s="90"/>
      <c r="K13" s="90"/>
      <c r="L13" s="90"/>
      <c r="M13" s="113"/>
      <c r="N13" s="114"/>
      <c r="O13" s="114"/>
      <c r="P13" s="114"/>
      <c r="Q13" s="115" t="s">
        <v>12</v>
      </c>
      <c r="R13" s="115"/>
      <c r="S13" s="115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54"/>
      <c r="AG13" s="54"/>
    </row>
    <row r="14" spans="1:37" x14ac:dyDescent="0.3">
      <c r="A14" s="54"/>
      <c r="B14" s="117" t="s">
        <v>20</v>
      </c>
      <c r="C14" s="118"/>
      <c r="D14" s="117"/>
      <c r="E14" s="119" t="s">
        <v>34</v>
      </c>
      <c r="F14" s="120"/>
      <c r="G14" s="119" t="s">
        <v>41</v>
      </c>
      <c r="H14" s="120"/>
      <c r="I14" s="121" t="s">
        <v>0</v>
      </c>
      <c r="J14" s="121"/>
      <c r="K14" s="121" t="s">
        <v>15</v>
      </c>
      <c r="L14" s="121"/>
      <c r="M14" s="121" t="s">
        <v>35</v>
      </c>
      <c r="N14" s="119" t="s">
        <v>36</v>
      </c>
      <c r="O14" s="149" t="s">
        <v>42</v>
      </c>
      <c r="P14" s="149"/>
      <c r="Q14" s="94" t="s">
        <v>8</v>
      </c>
      <c r="R14" s="89"/>
      <c r="S14" s="89" t="s">
        <v>0</v>
      </c>
      <c r="T14" s="122" t="s">
        <v>8</v>
      </c>
      <c r="U14" s="123"/>
      <c r="V14" s="122" t="s">
        <v>0</v>
      </c>
      <c r="W14" s="94" t="s">
        <v>6</v>
      </c>
      <c r="X14" s="89"/>
      <c r="Y14" s="94" t="s">
        <v>0</v>
      </c>
      <c r="Z14" s="122" t="s">
        <v>7</v>
      </c>
      <c r="AA14" s="123"/>
      <c r="AB14" s="122" t="s">
        <v>0</v>
      </c>
      <c r="AC14" s="94" t="s">
        <v>21</v>
      </c>
      <c r="AD14" s="89"/>
      <c r="AE14" s="94" t="s">
        <v>0</v>
      </c>
      <c r="AF14" s="149" t="s">
        <v>49</v>
      </c>
      <c r="AG14" s="149"/>
    </row>
    <row r="15" spans="1:37" x14ac:dyDescent="0.3">
      <c r="A15" s="54"/>
      <c r="B15" s="117"/>
      <c r="C15" s="118"/>
      <c r="D15" s="117"/>
      <c r="E15" s="120"/>
      <c r="F15" s="124"/>
      <c r="G15" s="53" t="s">
        <v>39</v>
      </c>
      <c r="H15" s="119"/>
      <c r="I15" s="125" t="s">
        <v>44</v>
      </c>
      <c r="J15" s="126"/>
      <c r="K15" s="119" t="s">
        <v>1</v>
      </c>
      <c r="L15" s="119"/>
      <c r="M15" s="119" t="s">
        <v>45</v>
      </c>
      <c r="N15" s="119" t="s">
        <v>37</v>
      </c>
      <c r="O15" s="149" t="s">
        <v>43</v>
      </c>
      <c r="P15" s="149"/>
      <c r="Q15" s="114" t="s">
        <v>3</v>
      </c>
      <c r="R15" s="97"/>
      <c r="S15" s="89" t="s">
        <v>17</v>
      </c>
      <c r="T15" s="127" t="s">
        <v>4</v>
      </c>
      <c r="U15" s="128"/>
      <c r="V15" s="122" t="s">
        <v>17</v>
      </c>
      <c r="W15" s="114" t="s">
        <v>5</v>
      </c>
      <c r="X15" s="97"/>
      <c r="Y15" s="94" t="s">
        <v>17</v>
      </c>
      <c r="Z15" s="127" t="s">
        <v>13</v>
      </c>
      <c r="AA15" s="128"/>
      <c r="AB15" s="122" t="s">
        <v>19</v>
      </c>
      <c r="AC15" s="114" t="s">
        <v>22</v>
      </c>
      <c r="AD15" s="97"/>
      <c r="AE15" s="94" t="s">
        <v>19</v>
      </c>
      <c r="AF15" s="149" t="s">
        <v>43</v>
      </c>
      <c r="AG15" s="149"/>
    </row>
    <row r="16" spans="1:37" x14ac:dyDescent="0.3">
      <c r="A16" s="54"/>
      <c r="B16" s="2"/>
      <c r="C16" s="33"/>
      <c r="D16" s="2"/>
      <c r="E16" s="129">
        <v>13645</v>
      </c>
      <c r="F16" s="130"/>
      <c r="G16" s="131">
        <v>100</v>
      </c>
      <c r="H16" s="89"/>
      <c r="I16" s="129">
        <v>8346</v>
      </c>
      <c r="J16" s="132"/>
      <c r="K16" s="133">
        <v>0.48</v>
      </c>
      <c r="L16" s="134"/>
      <c r="M16" s="135" t="s">
        <v>30</v>
      </c>
      <c r="N16" s="54"/>
      <c r="O16" s="54">
        <f>O17*0.2</f>
        <v>10</v>
      </c>
      <c r="P16" s="54" t="s">
        <v>55</v>
      </c>
      <c r="Q16" s="114"/>
      <c r="R16" s="97"/>
      <c r="S16" s="97">
        <v>2</v>
      </c>
      <c r="T16" s="127"/>
      <c r="U16" s="128"/>
      <c r="V16" s="128">
        <v>2</v>
      </c>
      <c r="W16" s="114"/>
      <c r="X16" s="97"/>
      <c r="Y16" s="97">
        <v>4</v>
      </c>
      <c r="Z16" s="127"/>
      <c r="AA16" s="128"/>
      <c r="AB16" s="128">
        <v>6</v>
      </c>
      <c r="AC16" s="114"/>
      <c r="AD16" s="97"/>
      <c r="AE16" s="97">
        <v>8</v>
      </c>
      <c r="AF16" s="54"/>
      <c r="AG16" s="54"/>
    </row>
    <row r="17" spans="1:33" x14ac:dyDescent="0.3">
      <c r="A17" s="21"/>
      <c r="B17" s="21"/>
      <c r="C17" s="34"/>
      <c r="D17" s="20"/>
      <c r="E17" s="35" t="s">
        <v>38</v>
      </c>
      <c r="F17" s="136"/>
      <c r="G17" s="36" t="s">
        <v>40</v>
      </c>
      <c r="H17" s="137"/>
      <c r="I17" s="59"/>
      <c r="J17" s="21"/>
      <c r="K17" s="36" t="s">
        <v>50</v>
      </c>
      <c r="L17" s="21"/>
      <c r="M17" s="21"/>
      <c r="N17" s="20"/>
      <c r="O17" s="20">
        <v>50</v>
      </c>
      <c r="P17" s="20" t="s">
        <v>9</v>
      </c>
      <c r="Q17" s="138" t="s">
        <v>18</v>
      </c>
      <c r="R17" s="139" t="s">
        <v>23</v>
      </c>
      <c r="S17" s="137" t="s">
        <v>31</v>
      </c>
      <c r="T17" s="138" t="s">
        <v>10</v>
      </c>
      <c r="U17" s="139" t="s">
        <v>23</v>
      </c>
      <c r="V17" s="140" t="s">
        <v>31</v>
      </c>
      <c r="W17" s="138" t="s">
        <v>11</v>
      </c>
      <c r="X17" s="139" t="s">
        <v>23</v>
      </c>
      <c r="Y17" s="137" t="s">
        <v>31</v>
      </c>
      <c r="Z17" s="138" t="s">
        <v>11</v>
      </c>
      <c r="AA17" s="139" t="s">
        <v>23</v>
      </c>
      <c r="AB17" s="140" t="s">
        <v>31</v>
      </c>
      <c r="AC17" s="138" t="s">
        <v>11</v>
      </c>
      <c r="AD17" s="139" t="s">
        <v>23</v>
      </c>
      <c r="AE17" s="137" t="s">
        <v>31</v>
      </c>
      <c r="AF17" s="20"/>
      <c r="AG17" s="20"/>
    </row>
    <row r="18" spans="1:33" x14ac:dyDescent="0.3">
      <c r="A18" s="29"/>
      <c r="B18" s="29"/>
      <c r="C18" s="32"/>
      <c r="D18" s="29"/>
      <c r="E18" s="3"/>
      <c r="F18" s="3"/>
      <c r="G18" s="4"/>
      <c r="H18" s="4"/>
      <c r="I18" s="5"/>
      <c r="J18" s="5"/>
      <c r="K18" s="5"/>
      <c r="L18" s="5"/>
      <c r="M18" s="6"/>
      <c r="N18" s="2"/>
      <c r="O18" s="7"/>
      <c r="P18" s="7"/>
      <c r="Q18" s="8"/>
      <c r="R18" s="9"/>
      <c r="S18" s="2"/>
      <c r="T18" s="10"/>
      <c r="U18" s="11"/>
      <c r="V18" s="12"/>
      <c r="W18" s="8"/>
      <c r="X18" s="9"/>
      <c r="Y18" s="2"/>
      <c r="Z18" s="8"/>
      <c r="AA18" s="9"/>
      <c r="AB18" s="12"/>
      <c r="AC18" s="8"/>
      <c r="AD18" s="9"/>
      <c r="AE18" s="2"/>
      <c r="AF18" s="7"/>
      <c r="AG18" s="7"/>
    </row>
    <row r="19" spans="1:33" x14ac:dyDescent="0.3">
      <c r="A19" s="54"/>
      <c r="B19" s="2" t="s">
        <v>57</v>
      </c>
      <c r="C19" s="57" t="s">
        <v>54</v>
      </c>
      <c r="D19" s="2"/>
      <c r="E19" s="71">
        <v>4884</v>
      </c>
      <c r="F19" s="19"/>
      <c r="G19" s="30">
        <f t="shared" ref="G19:G31" si="0">($G$16*E19)/$E$16</f>
        <v>35.79333089043606</v>
      </c>
      <c r="H19" s="30"/>
      <c r="I19" s="31">
        <f>$I$16*G19/100</f>
        <v>2987.3113961157937</v>
      </c>
      <c r="J19" s="19"/>
      <c r="K19" s="19">
        <f t="shared" ref="K19:K31" si="1">I19*$K$16</f>
        <v>1433.9094701355809</v>
      </c>
      <c r="L19" s="19"/>
      <c r="M19" s="58">
        <v>0.15</v>
      </c>
      <c r="N19" s="19">
        <f t="shared" ref="N19:N31" si="2">K19*M19</f>
        <v>215.08642052033713</v>
      </c>
      <c r="O19" s="16">
        <f t="shared" ref="O19:O31" si="3">N19*$O$16</f>
        <v>2150.8642052033711</v>
      </c>
      <c r="P19" s="17" t="s">
        <v>2</v>
      </c>
      <c r="Q19" s="14">
        <v>0</v>
      </c>
      <c r="R19" s="18">
        <v>0</v>
      </c>
      <c r="S19" s="19">
        <f>(Q19+R19)*11*2*$S$16</f>
        <v>0</v>
      </c>
      <c r="T19" s="14">
        <v>13</v>
      </c>
      <c r="U19" s="18">
        <v>2</v>
      </c>
      <c r="V19" s="15">
        <f>(T19+U19)*22*2*$V$16</f>
        <v>1320</v>
      </c>
      <c r="W19" s="14">
        <v>12</v>
      </c>
      <c r="X19" s="18">
        <v>0</v>
      </c>
      <c r="Y19" s="19">
        <f>(W19+X19)*50*1*$Y$16</f>
        <v>2400</v>
      </c>
      <c r="Z19" s="14">
        <v>0</v>
      </c>
      <c r="AA19" s="18">
        <v>0</v>
      </c>
      <c r="AB19" s="15">
        <f>(Z19+AA19)*75*0.5*$AB$16</f>
        <v>0</v>
      </c>
      <c r="AC19" s="14">
        <v>0</v>
      </c>
      <c r="AD19" s="18">
        <v>4</v>
      </c>
      <c r="AE19" s="19">
        <f>(AC19+AD19)*150*0.25*$AE$16</f>
        <v>1200</v>
      </c>
      <c r="AF19" s="16">
        <f t="shared" ref="AF19:AF31" si="4">S19+V19+Y19+AB19+AE19</f>
        <v>4920</v>
      </c>
      <c r="AG19" s="17" t="s">
        <v>2</v>
      </c>
    </row>
    <row r="20" spans="1:33" x14ac:dyDescent="0.3">
      <c r="A20" s="54"/>
      <c r="B20" s="2" t="s">
        <v>95</v>
      </c>
      <c r="C20" s="57" t="s">
        <v>54</v>
      </c>
      <c r="D20" s="2"/>
      <c r="E20" s="71">
        <v>1778</v>
      </c>
      <c r="F20" s="19"/>
      <c r="G20" s="30">
        <f t="shared" ref="G20:G30" si="5">($G$16*E20)/$E$16</f>
        <v>13.030414071088311</v>
      </c>
      <c r="H20" s="30"/>
      <c r="I20" s="31">
        <f t="shared" ref="I20:I31" si="6">$I$16*G20/100</f>
        <v>1087.5183583730304</v>
      </c>
      <c r="J20" s="19"/>
      <c r="K20" s="19">
        <f t="shared" ref="K20:K30" si="7">I20*$K$16</f>
        <v>522.00881201905463</v>
      </c>
      <c r="L20" s="19"/>
      <c r="M20" s="58">
        <v>0.1</v>
      </c>
      <c r="N20" s="19">
        <f t="shared" ref="N20:N30" si="8">K20*M20</f>
        <v>52.200881201905467</v>
      </c>
      <c r="O20" s="16">
        <f t="shared" ref="O20:O30" si="9">N20*$O$16</f>
        <v>522.00881201905463</v>
      </c>
      <c r="P20" s="17" t="s">
        <v>2</v>
      </c>
      <c r="Q20" s="14">
        <v>0</v>
      </c>
      <c r="R20" s="18">
        <v>0</v>
      </c>
      <c r="S20" s="19">
        <f t="shared" ref="S20:S30" si="10">(Q20+R20)*11*2*$S$16</f>
        <v>0</v>
      </c>
      <c r="T20" s="14">
        <v>5</v>
      </c>
      <c r="U20" s="18">
        <v>0</v>
      </c>
      <c r="V20" s="15">
        <f t="shared" ref="V20:V30" si="11">(T20+U20)*22*2*$V$16</f>
        <v>440</v>
      </c>
      <c r="W20" s="14">
        <v>1</v>
      </c>
      <c r="X20" s="18">
        <v>0</v>
      </c>
      <c r="Y20" s="19">
        <f t="shared" ref="Y20:Y30" si="12">(W20+X20)*50*1*$Y$16</f>
        <v>200</v>
      </c>
      <c r="Z20" s="14">
        <v>0</v>
      </c>
      <c r="AA20" s="18">
        <v>0</v>
      </c>
      <c r="AB20" s="15">
        <f t="shared" ref="AB20:AB30" si="13">(Z20+AA20)*75*0.5*$AB$16</f>
        <v>0</v>
      </c>
      <c r="AC20" s="14">
        <v>0</v>
      </c>
      <c r="AD20" s="18">
        <v>0</v>
      </c>
      <c r="AE20" s="19">
        <f t="shared" ref="AE20:AE30" si="14">(AC20+AD20)*150*0.25*$AE$16</f>
        <v>0</v>
      </c>
      <c r="AF20" s="16">
        <f t="shared" ref="AF20:AF30" si="15">S20+V20+Y20+AB20+AE20</f>
        <v>640</v>
      </c>
      <c r="AG20" s="17" t="s">
        <v>2</v>
      </c>
    </row>
    <row r="21" spans="1:33" x14ac:dyDescent="0.3">
      <c r="A21" s="54"/>
      <c r="B21" s="2" t="s">
        <v>96</v>
      </c>
      <c r="C21" s="57" t="s">
        <v>54</v>
      </c>
      <c r="D21" s="2"/>
      <c r="E21" s="71">
        <v>646</v>
      </c>
      <c r="F21" s="19"/>
      <c r="G21" s="30">
        <f t="shared" si="5"/>
        <v>4.7343349212165631</v>
      </c>
      <c r="H21" s="30"/>
      <c r="I21" s="31">
        <f t="shared" si="6"/>
        <v>395.12759252473438</v>
      </c>
      <c r="J21" s="19"/>
      <c r="K21" s="19">
        <f t="shared" si="7"/>
        <v>189.6612444118725</v>
      </c>
      <c r="L21" s="19"/>
      <c r="M21" s="58">
        <v>0.05</v>
      </c>
      <c r="N21" s="19">
        <f t="shared" si="8"/>
        <v>9.4830622205936255</v>
      </c>
      <c r="O21" s="16">
        <f t="shared" si="9"/>
        <v>94.830622205936251</v>
      </c>
      <c r="P21" s="17" t="s">
        <v>2</v>
      </c>
      <c r="Q21" s="14">
        <v>0</v>
      </c>
      <c r="R21" s="18">
        <v>0</v>
      </c>
      <c r="S21" s="19">
        <f t="shared" si="10"/>
        <v>0</v>
      </c>
      <c r="T21" s="14">
        <v>1</v>
      </c>
      <c r="U21" s="18">
        <v>0</v>
      </c>
      <c r="V21" s="15">
        <f t="shared" si="11"/>
        <v>88</v>
      </c>
      <c r="W21" s="14">
        <v>0</v>
      </c>
      <c r="X21" s="18">
        <v>0</v>
      </c>
      <c r="Y21" s="19">
        <f t="shared" si="12"/>
        <v>0</v>
      </c>
      <c r="Z21" s="14">
        <v>0</v>
      </c>
      <c r="AA21" s="18">
        <v>0</v>
      </c>
      <c r="AB21" s="15">
        <f t="shared" si="13"/>
        <v>0</v>
      </c>
      <c r="AC21" s="14">
        <v>0</v>
      </c>
      <c r="AD21" s="18">
        <v>0</v>
      </c>
      <c r="AE21" s="19">
        <f t="shared" si="14"/>
        <v>0</v>
      </c>
      <c r="AF21" s="16">
        <f t="shared" si="15"/>
        <v>88</v>
      </c>
      <c r="AG21" s="17" t="s">
        <v>2</v>
      </c>
    </row>
    <row r="22" spans="1:33" x14ac:dyDescent="0.3">
      <c r="A22" s="54"/>
      <c r="B22" s="2" t="s">
        <v>97</v>
      </c>
      <c r="C22" s="57" t="s">
        <v>54</v>
      </c>
      <c r="D22" s="2"/>
      <c r="E22" s="71">
        <v>417</v>
      </c>
      <c r="F22" s="19"/>
      <c r="G22" s="30">
        <f t="shared" si="5"/>
        <v>3.0560644924880909</v>
      </c>
      <c r="H22" s="30"/>
      <c r="I22" s="31">
        <f t="shared" si="6"/>
        <v>255.05914254305608</v>
      </c>
      <c r="J22" s="19"/>
      <c r="K22" s="19">
        <f t="shared" si="7"/>
        <v>122.42838842066692</v>
      </c>
      <c r="L22" s="19"/>
      <c r="M22" s="58">
        <v>0.05</v>
      </c>
      <c r="N22" s="19">
        <f t="shared" si="8"/>
        <v>6.1214194210333464</v>
      </c>
      <c r="O22" s="16">
        <f t="shared" si="9"/>
        <v>61.21419421033346</v>
      </c>
      <c r="P22" s="17" t="s">
        <v>2</v>
      </c>
      <c r="Q22" s="14">
        <v>0</v>
      </c>
      <c r="R22" s="18">
        <v>0</v>
      </c>
      <c r="S22" s="19">
        <f t="shared" si="10"/>
        <v>0</v>
      </c>
      <c r="T22" s="14">
        <v>1</v>
      </c>
      <c r="U22" s="18">
        <v>2</v>
      </c>
      <c r="V22" s="15">
        <f t="shared" si="11"/>
        <v>264</v>
      </c>
      <c r="W22" s="14">
        <v>1</v>
      </c>
      <c r="X22" s="18">
        <v>0</v>
      </c>
      <c r="Y22" s="19">
        <f t="shared" si="12"/>
        <v>200</v>
      </c>
      <c r="Z22" s="14">
        <v>0</v>
      </c>
      <c r="AA22" s="18">
        <v>0</v>
      </c>
      <c r="AB22" s="15">
        <f t="shared" si="13"/>
        <v>0</v>
      </c>
      <c r="AC22" s="14">
        <v>0</v>
      </c>
      <c r="AD22" s="18">
        <v>0</v>
      </c>
      <c r="AE22" s="19">
        <f t="shared" si="14"/>
        <v>0</v>
      </c>
      <c r="AF22" s="16">
        <f t="shared" si="15"/>
        <v>464</v>
      </c>
      <c r="AG22" s="17" t="s">
        <v>2</v>
      </c>
    </row>
    <row r="23" spans="1:33" x14ac:dyDescent="0.3">
      <c r="A23" s="54"/>
      <c r="B23" s="2" t="s">
        <v>98</v>
      </c>
      <c r="C23" s="57" t="s">
        <v>54</v>
      </c>
      <c r="D23" s="2"/>
      <c r="E23" s="71">
        <v>1140</v>
      </c>
      <c r="F23" s="19"/>
      <c r="G23" s="30">
        <f t="shared" si="5"/>
        <v>8.3547086844998173</v>
      </c>
      <c r="H23" s="30"/>
      <c r="I23" s="31">
        <f t="shared" si="6"/>
        <v>697.28398680835483</v>
      </c>
      <c r="J23" s="19"/>
      <c r="K23" s="19">
        <f t="shared" si="7"/>
        <v>334.6963136680103</v>
      </c>
      <c r="L23" s="19"/>
      <c r="M23" s="58">
        <v>0.05</v>
      </c>
      <c r="N23" s="19">
        <f t="shared" si="8"/>
        <v>16.734815683400516</v>
      </c>
      <c r="O23" s="16">
        <f t="shared" si="9"/>
        <v>167.34815683400515</v>
      </c>
      <c r="P23" s="17" t="s">
        <v>2</v>
      </c>
      <c r="Q23" s="14">
        <v>0</v>
      </c>
      <c r="R23" s="18">
        <v>0</v>
      </c>
      <c r="S23" s="19">
        <f t="shared" si="10"/>
        <v>0</v>
      </c>
      <c r="T23" s="14">
        <v>1</v>
      </c>
      <c r="U23" s="18">
        <v>0</v>
      </c>
      <c r="V23" s="15">
        <f t="shared" si="11"/>
        <v>88</v>
      </c>
      <c r="W23" s="14">
        <v>0</v>
      </c>
      <c r="X23" s="18">
        <v>0</v>
      </c>
      <c r="Y23" s="19">
        <f t="shared" si="12"/>
        <v>0</v>
      </c>
      <c r="Z23" s="14">
        <v>0</v>
      </c>
      <c r="AA23" s="18">
        <v>0</v>
      </c>
      <c r="AB23" s="15">
        <f t="shared" si="13"/>
        <v>0</v>
      </c>
      <c r="AC23" s="14">
        <v>1</v>
      </c>
      <c r="AD23" s="18">
        <v>0</v>
      </c>
      <c r="AE23" s="19">
        <f t="shared" si="14"/>
        <v>300</v>
      </c>
      <c r="AF23" s="16">
        <f t="shared" si="15"/>
        <v>388</v>
      </c>
      <c r="AG23" s="17" t="s">
        <v>2</v>
      </c>
    </row>
    <row r="24" spans="1:33" x14ac:dyDescent="0.3">
      <c r="A24" s="54"/>
      <c r="B24" s="2" t="s">
        <v>99</v>
      </c>
      <c r="C24" s="57" t="s">
        <v>54</v>
      </c>
      <c r="D24" s="2"/>
      <c r="E24" s="71">
        <v>1223</v>
      </c>
      <c r="F24" s="19"/>
      <c r="G24" s="30">
        <f t="shared" si="5"/>
        <v>8.962990106266032</v>
      </c>
      <c r="H24" s="30"/>
      <c r="I24" s="31">
        <f t="shared" si="6"/>
        <v>748.05115426896305</v>
      </c>
      <c r="J24" s="19"/>
      <c r="K24" s="19">
        <f t="shared" si="7"/>
        <v>359.06455404910224</v>
      </c>
      <c r="L24" s="19"/>
      <c r="M24" s="58">
        <v>0.05</v>
      </c>
      <c r="N24" s="19">
        <f t="shared" si="8"/>
        <v>17.953227702455113</v>
      </c>
      <c r="O24" s="16">
        <f t="shared" si="9"/>
        <v>179.53227702455112</v>
      </c>
      <c r="P24" s="17" t="s">
        <v>2</v>
      </c>
      <c r="Q24" s="14">
        <v>0</v>
      </c>
      <c r="R24" s="18">
        <v>0</v>
      </c>
      <c r="S24" s="19">
        <f t="shared" si="10"/>
        <v>0</v>
      </c>
      <c r="T24" s="14">
        <v>1</v>
      </c>
      <c r="U24" s="18">
        <v>0</v>
      </c>
      <c r="V24" s="15">
        <f t="shared" si="11"/>
        <v>88</v>
      </c>
      <c r="W24" s="14">
        <v>0</v>
      </c>
      <c r="X24" s="18">
        <v>0</v>
      </c>
      <c r="Y24" s="19">
        <f t="shared" si="12"/>
        <v>0</v>
      </c>
      <c r="Z24" s="14">
        <v>0</v>
      </c>
      <c r="AA24" s="18">
        <v>0</v>
      </c>
      <c r="AB24" s="15">
        <f t="shared" si="13"/>
        <v>0</v>
      </c>
      <c r="AC24" s="14">
        <v>1</v>
      </c>
      <c r="AD24" s="18">
        <v>0</v>
      </c>
      <c r="AE24" s="19">
        <f t="shared" si="14"/>
        <v>300</v>
      </c>
      <c r="AF24" s="16">
        <f t="shared" si="15"/>
        <v>388</v>
      </c>
      <c r="AG24" s="17" t="s">
        <v>2</v>
      </c>
    </row>
    <row r="25" spans="1:33" x14ac:dyDescent="0.3">
      <c r="A25" s="54"/>
      <c r="B25" s="2" t="s">
        <v>100</v>
      </c>
      <c r="C25" s="57" t="s">
        <v>54</v>
      </c>
      <c r="D25" s="2"/>
      <c r="E25" s="71">
        <v>369</v>
      </c>
      <c r="F25" s="19"/>
      <c r="G25" s="30">
        <f t="shared" si="5"/>
        <v>2.7042872847196775</v>
      </c>
      <c r="H25" s="30"/>
      <c r="I25" s="31">
        <f t="shared" si="6"/>
        <v>225.69981678270429</v>
      </c>
      <c r="J25" s="19"/>
      <c r="K25" s="19">
        <f t="shared" si="7"/>
        <v>108.33591205569806</v>
      </c>
      <c r="L25" s="19"/>
      <c r="M25" s="58">
        <v>0.05</v>
      </c>
      <c r="N25" s="19">
        <f t="shared" si="8"/>
        <v>5.4167956027849034</v>
      </c>
      <c r="O25" s="16">
        <f t="shared" si="9"/>
        <v>54.16795602784903</v>
      </c>
      <c r="P25" s="17" t="s">
        <v>2</v>
      </c>
      <c r="Q25" s="14">
        <v>0</v>
      </c>
      <c r="R25" s="18">
        <v>0</v>
      </c>
      <c r="S25" s="19">
        <f t="shared" si="10"/>
        <v>0</v>
      </c>
      <c r="T25" s="14">
        <v>1</v>
      </c>
      <c r="U25" s="18">
        <v>0</v>
      </c>
      <c r="V25" s="15">
        <f t="shared" si="11"/>
        <v>88</v>
      </c>
      <c r="W25" s="14">
        <v>0</v>
      </c>
      <c r="X25" s="18">
        <v>0</v>
      </c>
      <c r="Y25" s="19">
        <f t="shared" si="12"/>
        <v>0</v>
      </c>
      <c r="Z25" s="14">
        <v>0</v>
      </c>
      <c r="AA25" s="18">
        <v>0</v>
      </c>
      <c r="AB25" s="15">
        <f t="shared" si="13"/>
        <v>0</v>
      </c>
      <c r="AC25" s="14">
        <v>0</v>
      </c>
      <c r="AD25" s="18">
        <v>0</v>
      </c>
      <c r="AE25" s="19">
        <f t="shared" si="14"/>
        <v>0</v>
      </c>
      <c r="AF25" s="16">
        <f t="shared" si="15"/>
        <v>88</v>
      </c>
      <c r="AG25" s="17" t="s">
        <v>2</v>
      </c>
    </row>
    <row r="26" spans="1:33" x14ac:dyDescent="0.3">
      <c r="A26" s="54"/>
      <c r="B26" s="2" t="s">
        <v>101</v>
      </c>
      <c r="C26" s="57" t="s">
        <v>54</v>
      </c>
      <c r="D26" s="2"/>
      <c r="E26" s="71">
        <v>164</v>
      </c>
      <c r="F26" s="19"/>
      <c r="G26" s="30">
        <f t="shared" si="5"/>
        <v>1.2019054598754122</v>
      </c>
      <c r="H26" s="30"/>
      <c r="I26" s="31">
        <f t="shared" si="6"/>
        <v>100.3110296812019</v>
      </c>
      <c r="J26" s="19"/>
      <c r="K26" s="19">
        <f t="shared" si="7"/>
        <v>48.149294246976908</v>
      </c>
      <c r="L26" s="19"/>
      <c r="M26" s="58">
        <v>0.05</v>
      </c>
      <c r="N26" s="19">
        <f t="shared" si="8"/>
        <v>2.4074647123488457</v>
      </c>
      <c r="O26" s="16">
        <f t="shared" si="9"/>
        <v>24.074647123488457</v>
      </c>
      <c r="P26" s="17" t="s">
        <v>2</v>
      </c>
      <c r="Q26" s="14">
        <v>0</v>
      </c>
      <c r="R26" s="18">
        <v>0</v>
      </c>
      <c r="S26" s="19">
        <f t="shared" si="10"/>
        <v>0</v>
      </c>
      <c r="T26" s="14">
        <v>1</v>
      </c>
      <c r="U26" s="18">
        <v>0</v>
      </c>
      <c r="V26" s="15">
        <f t="shared" si="11"/>
        <v>88</v>
      </c>
      <c r="W26" s="14">
        <v>0</v>
      </c>
      <c r="X26" s="18">
        <v>0</v>
      </c>
      <c r="Y26" s="19">
        <f t="shared" si="12"/>
        <v>0</v>
      </c>
      <c r="Z26" s="14">
        <v>0</v>
      </c>
      <c r="AA26" s="18">
        <v>0</v>
      </c>
      <c r="AB26" s="15">
        <f t="shared" si="13"/>
        <v>0</v>
      </c>
      <c r="AC26" s="14">
        <v>0</v>
      </c>
      <c r="AD26" s="18">
        <v>0</v>
      </c>
      <c r="AE26" s="19">
        <f t="shared" si="14"/>
        <v>0</v>
      </c>
      <c r="AF26" s="16">
        <f t="shared" si="15"/>
        <v>88</v>
      </c>
      <c r="AG26" s="17" t="s">
        <v>2</v>
      </c>
    </row>
    <row r="27" spans="1:33" x14ac:dyDescent="0.3">
      <c r="A27" s="54"/>
      <c r="B27" s="2" t="s">
        <v>102</v>
      </c>
      <c r="C27" s="57" t="s">
        <v>54</v>
      </c>
      <c r="D27" s="2"/>
      <c r="E27" s="71">
        <v>648</v>
      </c>
      <c r="F27" s="19"/>
      <c r="G27" s="30">
        <f t="shared" si="5"/>
        <v>4.74899230487358</v>
      </c>
      <c r="H27" s="30"/>
      <c r="I27" s="31">
        <f t="shared" si="6"/>
        <v>396.35089776474905</v>
      </c>
      <c r="J27" s="19"/>
      <c r="K27" s="19">
        <f t="shared" si="7"/>
        <v>190.24843092707954</v>
      </c>
      <c r="L27" s="19"/>
      <c r="M27" s="58">
        <v>0.05</v>
      </c>
      <c r="N27" s="19">
        <f t="shared" si="8"/>
        <v>9.512421546353977</v>
      </c>
      <c r="O27" s="16">
        <f t="shared" si="9"/>
        <v>95.12421546353977</v>
      </c>
      <c r="P27" s="17" t="s">
        <v>2</v>
      </c>
      <c r="Q27" s="14">
        <v>0</v>
      </c>
      <c r="R27" s="18">
        <v>0</v>
      </c>
      <c r="S27" s="19">
        <f t="shared" si="10"/>
        <v>0</v>
      </c>
      <c r="T27" s="14">
        <v>2</v>
      </c>
      <c r="U27" s="18">
        <v>0</v>
      </c>
      <c r="V27" s="15">
        <f t="shared" si="11"/>
        <v>176</v>
      </c>
      <c r="W27" s="14">
        <v>0</v>
      </c>
      <c r="X27" s="18">
        <v>0</v>
      </c>
      <c r="Y27" s="19">
        <f t="shared" si="12"/>
        <v>0</v>
      </c>
      <c r="Z27" s="14">
        <v>0</v>
      </c>
      <c r="AA27" s="18">
        <v>0</v>
      </c>
      <c r="AB27" s="15">
        <f t="shared" si="13"/>
        <v>0</v>
      </c>
      <c r="AC27" s="14">
        <v>0</v>
      </c>
      <c r="AD27" s="18">
        <v>0</v>
      </c>
      <c r="AE27" s="19">
        <f t="shared" si="14"/>
        <v>0</v>
      </c>
      <c r="AF27" s="16">
        <f t="shared" si="15"/>
        <v>176</v>
      </c>
      <c r="AG27" s="17" t="s">
        <v>2</v>
      </c>
    </row>
    <row r="28" spans="1:33" x14ac:dyDescent="0.3">
      <c r="A28" s="54"/>
      <c r="B28" s="2" t="s">
        <v>103</v>
      </c>
      <c r="C28" s="57" t="s">
        <v>54</v>
      </c>
      <c r="D28" s="2"/>
      <c r="E28" s="71">
        <v>166</v>
      </c>
      <c r="F28" s="19"/>
      <c r="G28" s="30">
        <f t="shared" si="5"/>
        <v>1.2165628435324294</v>
      </c>
      <c r="H28" s="30"/>
      <c r="I28" s="31">
        <f t="shared" si="6"/>
        <v>101.53433492121655</v>
      </c>
      <c r="J28" s="19"/>
      <c r="K28" s="19">
        <f t="shared" si="7"/>
        <v>48.736480762183945</v>
      </c>
      <c r="L28" s="19"/>
      <c r="M28" s="58">
        <v>0.05</v>
      </c>
      <c r="N28" s="19">
        <f t="shared" si="8"/>
        <v>2.4368240381091972</v>
      </c>
      <c r="O28" s="16">
        <f t="shared" si="9"/>
        <v>24.368240381091972</v>
      </c>
      <c r="P28" s="17" t="s">
        <v>2</v>
      </c>
      <c r="Q28" s="14">
        <v>0</v>
      </c>
      <c r="R28" s="18">
        <v>0</v>
      </c>
      <c r="S28" s="19">
        <f t="shared" si="10"/>
        <v>0</v>
      </c>
      <c r="T28" s="14">
        <v>1</v>
      </c>
      <c r="U28" s="18">
        <v>0</v>
      </c>
      <c r="V28" s="15">
        <f t="shared" si="11"/>
        <v>88</v>
      </c>
      <c r="W28" s="14">
        <v>0</v>
      </c>
      <c r="X28" s="18">
        <v>0</v>
      </c>
      <c r="Y28" s="19">
        <f t="shared" si="12"/>
        <v>0</v>
      </c>
      <c r="Z28" s="14">
        <v>0</v>
      </c>
      <c r="AA28" s="18">
        <v>0</v>
      </c>
      <c r="AB28" s="15">
        <f t="shared" si="13"/>
        <v>0</v>
      </c>
      <c r="AC28" s="14">
        <v>0</v>
      </c>
      <c r="AD28" s="18">
        <v>0</v>
      </c>
      <c r="AE28" s="19">
        <f t="shared" si="14"/>
        <v>0</v>
      </c>
      <c r="AF28" s="16">
        <f t="shared" si="15"/>
        <v>88</v>
      </c>
      <c r="AG28" s="17" t="s">
        <v>2</v>
      </c>
    </row>
    <row r="29" spans="1:33" x14ac:dyDescent="0.3">
      <c r="A29" s="54"/>
      <c r="B29" s="2" t="s">
        <v>104</v>
      </c>
      <c r="C29" s="57" t="s">
        <v>54</v>
      </c>
      <c r="D29" s="2"/>
      <c r="E29" s="71">
        <v>359</v>
      </c>
      <c r="F29" s="19"/>
      <c r="G29" s="30">
        <f t="shared" si="5"/>
        <v>2.6310003664345913</v>
      </c>
      <c r="H29" s="30"/>
      <c r="I29" s="31">
        <f t="shared" si="6"/>
        <v>219.58329058263098</v>
      </c>
      <c r="J29" s="19"/>
      <c r="K29" s="19">
        <f t="shared" si="7"/>
        <v>105.39997947966286</v>
      </c>
      <c r="L29" s="19"/>
      <c r="M29" s="58">
        <v>0.05</v>
      </c>
      <c r="N29" s="19">
        <f t="shared" si="8"/>
        <v>5.2699989739831432</v>
      </c>
      <c r="O29" s="16">
        <f t="shared" si="9"/>
        <v>52.69998973983143</v>
      </c>
      <c r="P29" s="17" t="s">
        <v>2</v>
      </c>
      <c r="Q29" s="14">
        <v>0</v>
      </c>
      <c r="R29" s="18">
        <v>0</v>
      </c>
      <c r="S29" s="19">
        <f t="shared" si="10"/>
        <v>0</v>
      </c>
      <c r="T29" s="14">
        <v>0</v>
      </c>
      <c r="U29" s="18">
        <v>0</v>
      </c>
      <c r="V29" s="15">
        <f t="shared" si="11"/>
        <v>0</v>
      </c>
      <c r="W29" s="14">
        <v>1</v>
      </c>
      <c r="X29" s="18">
        <v>0</v>
      </c>
      <c r="Y29" s="19">
        <f t="shared" si="12"/>
        <v>200</v>
      </c>
      <c r="Z29" s="14">
        <v>0</v>
      </c>
      <c r="AA29" s="18">
        <v>0</v>
      </c>
      <c r="AB29" s="15">
        <f t="shared" si="13"/>
        <v>0</v>
      </c>
      <c r="AC29" s="14">
        <v>0</v>
      </c>
      <c r="AD29" s="18">
        <v>0</v>
      </c>
      <c r="AE29" s="19">
        <f t="shared" si="14"/>
        <v>0</v>
      </c>
      <c r="AF29" s="16">
        <f t="shared" si="15"/>
        <v>200</v>
      </c>
      <c r="AG29" s="17" t="s">
        <v>2</v>
      </c>
    </row>
    <row r="30" spans="1:33" x14ac:dyDescent="0.3">
      <c r="A30" s="54"/>
      <c r="B30" s="2" t="s">
        <v>105</v>
      </c>
      <c r="C30" s="57" t="s">
        <v>54</v>
      </c>
      <c r="D30" s="2"/>
      <c r="E30" s="71">
        <v>983</v>
      </c>
      <c r="F30" s="19"/>
      <c r="G30" s="30">
        <f t="shared" si="5"/>
        <v>7.2041040674239651</v>
      </c>
      <c r="H30" s="30"/>
      <c r="I30" s="31">
        <f t="shared" si="6"/>
        <v>601.25452546720419</v>
      </c>
      <c r="J30" s="19"/>
      <c r="K30" s="19">
        <f t="shared" si="7"/>
        <v>288.60217222425803</v>
      </c>
      <c r="L30" s="19"/>
      <c r="M30" s="58">
        <v>0.05</v>
      </c>
      <c r="N30" s="19">
        <f t="shared" si="8"/>
        <v>14.430108611212901</v>
      </c>
      <c r="O30" s="16">
        <f t="shared" si="9"/>
        <v>144.30108611212901</v>
      </c>
      <c r="P30" s="17" t="s">
        <v>2</v>
      </c>
      <c r="Q30" s="14">
        <v>0</v>
      </c>
      <c r="R30" s="18">
        <v>1</v>
      </c>
      <c r="S30" s="19">
        <f t="shared" si="10"/>
        <v>44</v>
      </c>
      <c r="T30" s="14">
        <v>0</v>
      </c>
      <c r="U30" s="18">
        <v>1</v>
      </c>
      <c r="V30" s="15">
        <f t="shared" si="11"/>
        <v>88</v>
      </c>
      <c r="W30" s="14">
        <v>2</v>
      </c>
      <c r="X30" s="18">
        <v>0</v>
      </c>
      <c r="Y30" s="19">
        <f t="shared" si="12"/>
        <v>400</v>
      </c>
      <c r="Z30" s="14">
        <v>0</v>
      </c>
      <c r="AA30" s="18">
        <v>0</v>
      </c>
      <c r="AB30" s="15">
        <f t="shared" si="13"/>
        <v>0</v>
      </c>
      <c r="AC30" s="14">
        <v>0</v>
      </c>
      <c r="AD30" s="18">
        <v>0</v>
      </c>
      <c r="AE30" s="19">
        <f t="shared" si="14"/>
        <v>0</v>
      </c>
      <c r="AF30" s="16">
        <f t="shared" si="15"/>
        <v>532</v>
      </c>
      <c r="AG30" s="17" t="s">
        <v>2</v>
      </c>
    </row>
    <row r="31" spans="1:33" x14ac:dyDescent="0.3">
      <c r="A31" s="54"/>
      <c r="B31" s="2" t="s">
        <v>106</v>
      </c>
      <c r="C31" s="57" t="s">
        <v>54</v>
      </c>
      <c r="D31" s="2"/>
      <c r="E31" s="71">
        <v>868</v>
      </c>
      <c r="F31" s="19"/>
      <c r="G31" s="30">
        <f t="shared" si="0"/>
        <v>6.3613045071454746</v>
      </c>
      <c r="H31" s="30"/>
      <c r="I31" s="31">
        <f t="shared" si="6"/>
        <v>530.91447416636129</v>
      </c>
      <c r="J31" s="19"/>
      <c r="K31" s="19">
        <f t="shared" si="1"/>
        <v>254.83894759985341</v>
      </c>
      <c r="L31" s="19"/>
      <c r="M31" s="58">
        <v>0.05</v>
      </c>
      <c r="N31" s="19">
        <f t="shared" si="2"/>
        <v>12.741947379992672</v>
      </c>
      <c r="O31" s="16">
        <f t="shared" si="3"/>
        <v>127.41947379992672</v>
      </c>
      <c r="P31" s="17" t="s">
        <v>2</v>
      </c>
      <c r="Q31" s="14">
        <v>0</v>
      </c>
      <c r="R31" s="18">
        <v>0</v>
      </c>
      <c r="S31" s="19">
        <f t="shared" ref="S31" si="16">(Q31+R31)*11*2*$S$16</f>
        <v>0</v>
      </c>
      <c r="T31" s="14">
        <v>2</v>
      </c>
      <c r="U31" s="18">
        <v>0</v>
      </c>
      <c r="V31" s="15">
        <f t="shared" ref="V31" si="17">(T31+U31)*22*2*$V$16</f>
        <v>176</v>
      </c>
      <c r="W31" s="14">
        <v>0</v>
      </c>
      <c r="X31" s="18">
        <v>0</v>
      </c>
      <c r="Y31" s="19">
        <f t="shared" ref="Y31" si="18">(W31+X31)*50*1*$Y$16</f>
        <v>0</v>
      </c>
      <c r="Z31" s="14">
        <v>0</v>
      </c>
      <c r="AA31" s="18">
        <v>0</v>
      </c>
      <c r="AB31" s="15">
        <f t="shared" ref="AB31" si="19">(Z31+AA31)*75*0.5*$AB$16</f>
        <v>0</v>
      </c>
      <c r="AC31" s="14">
        <v>0</v>
      </c>
      <c r="AD31" s="18">
        <v>0</v>
      </c>
      <c r="AE31" s="19">
        <f t="shared" ref="AE31" si="20">(AC31+AD31)*150*0.25*$AE$16</f>
        <v>0</v>
      </c>
      <c r="AF31" s="16">
        <f t="shared" si="4"/>
        <v>176</v>
      </c>
      <c r="AG31" s="17" t="s">
        <v>2</v>
      </c>
    </row>
    <row r="32" spans="1:33" x14ac:dyDescent="0.3">
      <c r="A32" s="21"/>
      <c r="B32" s="21"/>
      <c r="C32" s="34"/>
      <c r="D32" s="20"/>
      <c r="E32" s="21"/>
      <c r="F32" s="21"/>
      <c r="G32" s="22"/>
      <c r="H32" s="22"/>
      <c r="I32" s="21"/>
      <c r="J32" s="21"/>
      <c r="K32" s="21"/>
      <c r="L32" s="21"/>
      <c r="M32" s="23"/>
      <c r="N32" s="21"/>
      <c r="O32" s="24"/>
      <c r="P32" s="25"/>
      <c r="Q32" s="26"/>
      <c r="R32" s="27"/>
      <c r="S32" s="21"/>
      <c r="T32" s="26"/>
      <c r="U32" s="27"/>
      <c r="V32" s="28"/>
      <c r="W32" s="26"/>
      <c r="X32" s="27"/>
      <c r="Y32" s="21"/>
      <c r="Z32" s="26"/>
      <c r="AA32" s="27"/>
      <c r="AB32" s="28"/>
      <c r="AC32" s="26"/>
      <c r="AD32" s="27"/>
      <c r="AE32" s="21"/>
      <c r="AF32" s="24"/>
      <c r="AG32" s="25"/>
    </row>
    <row r="33" spans="1:33" x14ac:dyDescent="0.3">
      <c r="A33" s="54"/>
      <c r="B33" s="2"/>
      <c r="C33" s="33"/>
      <c r="D33" s="2"/>
      <c r="E33" s="5"/>
      <c r="F33" s="5"/>
      <c r="G33" s="46"/>
      <c r="H33" s="46"/>
      <c r="I33" s="5"/>
      <c r="J33" s="5"/>
      <c r="K33" s="5"/>
      <c r="L33" s="5"/>
      <c r="M33" s="6"/>
      <c r="N33" s="5"/>
      <c r="O33" s="5"/>
      <c r="P33" s="2"/>
      <c r="Q33" s="48"/>
      <c r="R33" s="49"/>
      <c r="S33" s="5"/>
      <c r="T33" s="48"/>
      <c r="U33" s="49"/>
      <c r="V33" s="50"/>
      <c r="W33" s="48"/>
      <c r="X33" s="49"/>
      <c r="Y33" s="5"/>
      <c r="Z33" s="48"/>
      <c r="AA33" s="49"/>
      <c r="AB33" s="50"/>
      <c r="AC33" s="48"/>
      <c r="AD33" s="49"/>
      <c r="AE33" s="5"/>
      <c r="AF33" s="47"/>
      <c r="AG33" s="7"/>
    </row>
    <row r="34" spans="1:33" s="45" customFormat="1" ht="18" x14ac:dyDescent="0.35">
      <c r="A34" s="55"/>
      <c r="B34" s="2"/>
      <c r="C34" s="33"/>
      <c r="D34" s="2"/>
      <c r="E34" s="150">
        <f>SUM(E19:E31)</f>
        <v>13645</v>
      </c>
      <c r="F34" s="150"/>
      <c r="G34" s="150">
        <f>SUM(G19:G31)</f>
        <v>100.00000000000001</v>
      </c>
      <c r="H34" s="150"/>
      <c r="I34" s="150">
        <f>SUM(I19:I31)</f>
        <v>8346</v>
      </c>
      <c r="J34" s="150"/>
      <c r="K34" s="150">
        <f>SUM(K19:K31)</f>
        <v>4006.0799999999995</v>
      </c>
      <c r="L34" s="150"/>
      <c r="M34" s="74">
        <f>SUM(M19:M31)/COUNT(M19:M31)</f>
        <v>6.1538461538461549E-2</v>
      </c>
      <c r="N34" s="37">
        <f>SUM(N18:N32)</f>
        <v>369.7953876145109</v>
      </c>
      <c r="O34" s="38">
        <f>SUM(O19:O31)</f>
        <v>3697.9538761451086</v>
      </c>
      <c r="P34" s="39" t="s">
        <v>2</v>
      </c>
      <c r="Q34" s="40">
        <f>SUM(Q18:Q32)</f>
        <v>0</v>
      </c>
      <c r="R34" s="41">
        <f>SUM(R18:R32)</f>
        <v>1</v>
      </c>
      <c r="S34" s="42"/>
      <c r="T34" s="40">
        <f>SUM(T18:T32)</f>
        <v>29</v>
      </c>
      <c r="U34" s="41">
        <f>SUM(U18:U32)</f>
        <v>5</v>
      </c>
      <c r="V34" s="43"/>
      <c r="W34" s="40">
        <f>SUM(W18:W32)</f>
        <v>17</v>
      </c>
      <c r="X34" s="41">
        <f>SUM(X18:X32)</f>
        <v>0</v>
      </c>
      <c r="Y34" s="42"/>
      <c r="Z34" s="40">
        <f>SUM(Z18:Z32)</f>
        <v>0</v>
      </c>
      <c r="AA34" s="41">
        <f>SUM(AA18:AA32)</f>
        <v>0</v>
      </c>
      <c r="AB34" s="43"/>
      <c r="AC34" s="40">
        <f>SUM(AC18:AC32)</f>
        <v>2</v>
      </c>
      <c r="AD34" s="41">
        <f>SUM(AD18:AD32)</f>
        <v>4</v>
      </c>
      <c r="AE34" s="42"/>
      <c r="AF34" s="38">
        <f>SUM(AF19:AF31)</f>
        <v>8236</v>
      </c>
      <c r="AG34" s="44" t="s">
        <v>2</v>
      </c>
    </row>
    <row r="35" spans="1:33" s="45" customFormat="1" ht="14.4" customHeight="1" x14ac:dyDescent="0.35">
      <c r="A35" s="55"/>
      <c r="B35" s="2"/>
      <c r="C35" s="33"/>
      <c r="D35" s="2"/>
      <c r="E35" s="98"/>
      <c r="F35" s="51"/>
      <c r="G35" s="52"/>
      <c r="H35" s="52"/>
      <c r="I35" s="98"/>
      <c r="J35" s="98"/>
      <c r="K35" s="98"/>
      <c r="L35" s="98"/>
      <c r="M35" s="37"/>
      <c r="N35" s="37"/>
      <c r="O35" s="72"/>
      <c r="P35" s="55"/>
      <c r="Q35" s="40"/>
      <c r="R35" s="41"/>
      <c r="S35" s="42"/>
      <c r="T35" s="40"/>
      <c r="U35" s="41"/>
      <c r="V35" s="43"/>
      <c r="W35" s="40"/>
      <c r="X35" s="41"/>
      <c r="Y35" s="42"/>
      <c r="Z35" s="40"/>
      <c r="AA35" s="41"/>
      <c r="AB35" s="43"/>
      <c r="AC35" s="40"/>
      <c r="AD35" s="41"/>
      <c r="AE35" s="42"/>
      <c r="AF35" s="38"/>
      <c r="AG35" s="44"/>
    </row>
    <row r="36" spans="1:33" x14ac:dyDescent="0.3">
      <c r="I36" s="60"/>
      <c r="J36" s="60"/>
      <c r="K36" s="60"/>
      <c r="L36" s="60"/>
      <c r="M36" s="60"/>
    </row>
    <row r="37" spans="1:33" ht="15.6" x14ac:dyDescent="0.3">
      <c r="B37" s="65" t="s">
        <v>14</v>
      </c>
      <c r="J37" s="60"/>
      <c r="K37" s="60"/>
      <c r="L37" s="60"/>
      <c r="M37" s="60"/>
      <c r="N37" s="61" t="s">
        <v>32</v>
      </c>
      <c r="O37" s="62" t="s">
        <v>16</v>
      </c>
      <c r="P37" s="63"/>
      <c r="Q37" s="64">
        <f>Q34</f>
        <v>0</v>
      </c>
      <c r="R37" s="64" t="s">
        <v>27</v>
      </c>
      <c r="S37" s="8"/>
      <c r="T37" s="64">
        <f>T34</f>
        <v>29</v>
      </c>
      <c r="U37" s="64" t="s">
        <v>26</v>
      </c>
      <c r="V37" s="8"/>
      <c r="W37" s="64">
        <f>W34</f>
        <v>17</v>
      </c>
      <c r="X37" s="64" t="s">
        <v>25</v>
      </c>
      <c r="Y37" s="8"/>
      <c r="Z37" s="64">
        <f>Z34</f>
        <v>0</v>
      </c>
      <c r="AA37" s="64" t="s">
        <v>28</v>
      </c>
      <c r="AB37" s="8"/>
      <c r="AC37" s="64">
        <f>AC34</f>
        <v>2</v>
      </c>
      <c r="AD37" s="64" t="s">
        <v>29</v>
      </c>
      <c r="AE37" s="99" t="s">
        <v>296</v>
      </c>
      <c r="AF37" s="100">
        <f>Q37*11+T37*22+W37*50+Z37*75+AC37*150</f>
        <v>1788</v>
      </c>
      <c r="AG37" s="61" t="s">
        <v>297</v>
      </c>
    </row>
    <row r="38" spans="1:33" ht="15.6" x14ac:dyDescent="0.3">
      <c r="C38" s="73"/>
      <c r="D38" s="73"/>
      <c r="J38" s="60"/>
      <c r="K38" s="60"/>
      <c r="L38" s="60"/>
      <c r="M38" s="60"/>
      <c r="N38" s="66" t="s">
        <v>33</v>
      </c>
      <c r="O38" s="67" t="s">
        <v>16</v>
      </c>
      <c r="P38" s="68"/>
      <c r="Q38" s="69">
        <f>R34</f>
        <v>1</v>
      </c>
      <c r="R38" s="70" t="s">
        <v>27</v>
      </c>
      <c r="S38" s="9"/>
      <c r="T38" s="69">
        <f>U34</f>
        <v>5</v>
      </c>
      <c r="U38" s="70" t="s">
        <v>26</v>
      </c>
      <c r="V38" s="9"/>
      <c r="W38" s="69">
        <f>X34</f>
        <v>0</v>
      </c>
      <c r="X38" s="70" t="s">
        <v>25</v>
      </c>
      <c r="Y38" s="9"/>
      <c r="Z38" s="69">
        <f>AA34</f>
        <v>0</v>
      </c>
      <c r="AA38" s="70" t="s">
        <v>28</v>
      </c>
      <c r="AB38" s="9"/>
      <c r="AC38" s="69">
        <f>AD34</f>
        <v>4</v>
      </c>
      <c r="AD38" s="70" t="s">
        <v>29</v>
      </c>
      <c r="AE38" s="101" t="s">
        <v>296</v>
      </c>
      <c r="AF38" s="66">
        <f>Q38*11+T38*22+W38*50+Z38*75+AC38*150</f>
        <v>721</v>
      </c>
      <c r="AG38" s="66" t="s">
        <v>297</v>
      </c>
    </row>
    <row r="39" spans="1:33" x14ac:dyDescent="0.3">
      <c r="B39" s="13" t="s">
        <v>261</v>
      </c>
    </row>
    <row r="40" spans="1:33" x14ac:dyDescent="0.3">
      <c r="B40" s="13" t="s">
        <v>262</v>
      </c>
      <c r="AD40" s="102" t="s">
        <v>298</v>
      </c>
      <c r="AE40" s="102"/>
      <c r="AF40" s="103">
        <f>AF37+AF38</f>
        <v>2509</v>
      </c>
      <c r="AG40" s="102" t="s">
        <v>297</v>
      </c>
    </row>
    <row r="41" spans="1:33" ht="18" x14ac:dyDescent="0.35">
      <c r="K41" s="76"/>
      <c r="L41" s="76"/>
      <c r="M41" s="76"/>
      <c r="N41" s="77" t="s">
        <v>263</v>
      </c>
      <c r="O41" s="78">
        <f>((R34*$S$16*11*2)+(U34*$V$16*22*2)+(X34*$Y$16*50)+(AA34*$AB$16*0.5*75)+(AD34*$AE$16*150*0.25))</f>
        <v>1684</v>
      </c>
      <c r="P41" s="79" t="s">
        <v>2</v>
      </c>
    </row>
    <row r="42" spans="1:33" ht="25.8" x14ac:dyDescent="0.5">
      <c r="K42" s="76"/>
      <c r="L42" s="76"/>
      <c r="M42" s="76"/>
      <c r="N42" s="80" t="s">
        <v>41</v>
      </c>
      <c r="O42" s="81">
        <f>((R34*$S$16*11*2)+(U34*$V$16*22*2)+(X34*$Y$16*50)+(AA34*$AB$16*0.5*75)+(AD34*$AE$16*150*0.25))/O34*100</f>
        <v>45.538696706392329</v>
      </c>
      <c r="P42" s="82" t="s">
        <v>264</v>
      </c>
    </row>
  </sheetData>
  <mergeCells count="11">
    <mergeCell ref="A4:AG4"/>
    <mergeCell ref="B9:F9"/>
    <mergeCell ref="A6:AG6"/>
    <mergeCell ref="E34:F34"/>
    <mergeCell ref="G34:H34"/>
    <mergeCell ref="I34:J34"/>
    <mergeCell ref="K34:L34"/>
    <mergeCell ref="O15:P15"/>
    <mergeCell ref="AF15:AG15"/>
    <mergeCell ref="O14:P14"/>
    <mergeCell ref="AF14:AG14"/>
  </mergeCells>
  <pageMargins left="0.78740157480314965" right="0.78740157480314965" top="0.39370078740157483" bottom="0.39370078740157483" header="0" footer="0"/>
  <pageSetup paperSize="8" scale="93" orientation="landscape" r:id="rId1"/>
  <headerFooter>
    <oddHeader>&amp;R&amp;"NDSFrutiger 45 Light,Standard"&amp;10Ladeinfrastrukturkonzept für den Landkreis Hildesheim und die kreisangehörigen Kommunen</oddHeader>
    <oddFooter>&amp;L&amp;"NDSFrutiger 45 Light,Standard"&amp;10Anlage 2: LISA-Tabellen&amp;R&amp;"NDSFrutiger 45 Light,Standard"&amp;10Seite &amp;"NDSFrutiger 45 Light,Fett"&amp;P&amp;"NDSFrutiger 45 Light,Standard" von&amp;"NDSFrutiger 45 Light,Fett"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B9E5F-6287-4360-80CF-2B8AF9811E2B}">
  <dimension ref="A1:AK45"/>
  <sheetViews>
    <sheetView view="pageLayout" zoomScale="85" zoomScaleNormal="100" zoomScalePageLayoutView="85" workbookViewId="0">
      <selection activeCell="E2" sqref="E2"/>
    </sheetView>
  </sheetViews>
  <sheetFormatPr baseColWidth="10" defaultColWidth="11.5546875" defaultRowHeight="14.4" x14ac:dyDescent="0.3"/>
  <cols>
    <col min="1" max="1" width="3.44140625" style="13" customWidth="1"/>
    <col min="2" max="2" width="43" style="13" customWidth="1"/>
    <col min="3" max="4" width="3.44140625" style="13" customWidth="1"/>
    <col min="5" max="5" width="17.6640625" style="13" customWidth="1"/>
    <col min="6" max="6" width="3.44140625" style="13" customWidth="1"/>
    <col min="7" max="7" width="12.44140625" style="13" customWidth="1"/>
    <col min="8" max="8" width="3.44140625" style="13" customWidth="1"/>
    <col min="9" max="9" width="11.5546875" style="13" customWidth="1"/>
    <col min="10" max="10" width="3.44140625" style="13" customWidth="1"/>
    <col min="11" max="11" width="11.5546875" style="13" customWidth="1"/>
    <col min="12" max="12" width="3.44140625" style="13" customWidth="1"/>
    <col min="13" max="13" width="22" style="13" customWidth="1"/>
    <col min="14" max="14" width="26.109375" style="13" customWidth="1"/>
    <col min="15" max="15" width="19.5546875" style="13" customWidth="1"/>
    <col min="16" max="16" width="8.33203125" style="13" customWidth="1"/>
    <col min="17" max="18" width="11.5546875" style="13"/>
    <col min="19" max="19" width="12.6640625" style="13" bestFit="1" customWidth="1"/>
    <col min="20" max="21" width="11.5546875" style="13"/>
    <col min="22" max="22" width="12.6640625" style="13" bestFit="1" customWidth="1"/>
    <col min="23" max="24" width="11.5546875" style="13"/>
    <col min="25" max="25" width="11.109375" style="13" customWidth="1"/>
    <col min="26" max="26" width="10.109375" style="13" customWidth="1"/>
    <col min="27" max="27" width="10.44140625" style="13" customWidth="1"/>
    <col min="28" max="28" width="11" style="13" customWidth="1"/>
    <col min="29" max="29" width="9.5546875" style="13" customWidth="1"/>
    <col min="30" max="30" width="10.109375" style="13" customWidth="1"/>
    <col min="31" max="31" width="11" style="13" customWidth="1"/>
    <col min="32" max="33" width="16.109375" style="13" customWidth="1"/>
    <col min="34" max="16384" width="11.5546875" style="13"/>
  </cols>
  <sheetData>
    <row r="1" spans="1:37" x14ac:dyDescent="0.3">
      <c r="F1" s="104"/>
      <c r="G1" s="105"/>
      <c r="H1" s="106"/>
      <c r="I1" s="106"/>
      <c r="L1" s="96"/>
      <c r="P1" s="60"/>
      <c r="T1" s="107"/>
    </row>
    <row r="2" spans="1:37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37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7" ht="40.799999999999997" x14ac:dyDescent="0.75">
      <c r="A4" s="144" t="s">
        <v>285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1"/>
      <c r="AI4" s="141"/>
      <c r="AJ4" s="141"/>
      <c r="AK4" s="141"/>
    </row>
    <row r="5" spans="1:37" x14ac:dyDescent="0.3">
      <c r="F5" s="104"/>
      <c r="G5" s="105"/>
      <c r="H5" s="106"/>
      <c r="I5" s="106"/>
      <c r="L5" s="96"/>
      <c r="P5" s="60"/>
      <c r="T5" s="107"/>
    </row>
    <row r="6" spans="1:37" ht="21" x14ac:dyDescent="0.4">
      <c r="A6" s="148" t="s">
        <v>257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</row>
    <row r="7" spans="1:37" x14ac:dyDescent="0.3">
      <c r="F7" s="104"/>
      <c r="G7" s="105"/>
      <c r="H7" s="106"/>
      <c r="I7" s="106"/>
      <c r="L7" s="96"/>
      <c r="P7" s="60"/>
      <c r="Q7" s="73"/>
      <c r="R7" s="73"/>
      <c r="S7" s="73"/>
      <c r="T7" s="108"/>
    </row>
    <row r="8" spans="1:37" ht="33" x14ac:dyDescent="0.6">
      <c r="A8" s="109"/>
      <c r="B8" s="109" t="s">
        <v>258</v>
      </c>
      <c r="C8" s="109"/>
      <c r="D8" s="109"/>
      <c r="E8" s="109"/>
      <c r="F8" s="109"/>
      <c r="G8" s="110"/>
      <c r="H8" s="111"/>
      <c r="I8" s="111"/>
      <c r="J8" s="111"/>
      <c r="K8" s="111"/>
      <c r="L8" s="111"/>
      <c r="P8" s="75" t="s">
        <v>259</v>
      </c>
      <c r="T8" s="111"/>
    </row>
    <row r="9" spans="1:37" x14ac:dyDescent="0.3">
      <c r="B9" s="145" t="s">
        <v>260</v>
      </c>
      <c r="C9" s="145"/>
      <c r="D9" s="145"/>
      <c r="E9" s="145"/>
      <c r="F9" s="145"/>
    </row>
    <row r="11" spans="1:37" ht="21" x14ac:dyDescent="0.4">
      <c r="A11" s="112"/>
      <c r="B11" s="56" t="s">
        <v>76</v>
      </c>
      <c r="C11" s="56"/>
      <c r="D11" s="56"/>
      <c r="E11" s="56"/>
    </row>
    <row r="12" spans="1:37" x14ac:dyDescent="0.3">
      <c r="F12" s="104"/>
      <c r="G12" s="105"/>
      <c r="H12" s="106"/>
      <c r="K12" s="96"/>
      <c r="O12" s="60"/>
      <c r="P12" s="73"/>
      <c r="Q12" s="73"/>
      <c r="R12" s="73"/>
      <c r="S12" s="108"/>
    </row>
    <row r="13" spans="1:37" x14ac:dyDescent="0.3">
      <c r="A13" s="54"/>
      <c r="B13" s="2"/>
      <c r="C13" s="33"/>
      <c r="D13" s="2"/>
      <c r="E13" s="94"/>
      <c r="F13" s="94"/>
      <c r="G13" s="54"/>
      <c r="H13" s="54"/>
      <c r="I13" s="90"/>
      <c r="J13" s="90"/>
      <c r="K13" s="90"/>
      <c r="L13" s="90"/>
      <c r="M13" s="113"/>
      <c r="N13" s="114"/>
      <c r="O13" s="114"/>
      <c r="P13" s="114"/>
      <c r="Q13" s="115" t="s">
        <v>12</v>
      </c>
      <c r="R13" s="115"/>
      <c r="S13" s="115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54"/>
      <c r="AG13" s="54"/>
    </row>
    <row r="14" spans="1:37" x14ac:dyDescent="0.3">
      <c r="A14" s="54"/>
      <c r="B14" s="117" t="s">
        <v>20</v>
      </c>
      <c r="C14" s="118"/>
      <c r="D14" s="117"/>
      <c r="E14" s="119" t="s">
        <v>34</v>
      </c>
      <c r="F14" s="120"/>
      <c r="G14" s="119" t="s">
        <v>41</v>
      </c>
      <c r="H14" s="120"/>
      <c r="I14" s="121" t="s">
        <v>0</v>
      </c>
      <c r="J14" s="121"/>
      <c r="K14" s="121" t="s">
        <v>15</v>
      </c>
      <c r="L14" s="121"/>
      <c r="M14" s="121" t="s">
        <v>35</v>
      </c>
      <c r="N14" s="119" t="s">
        <v>36</v>
      </c>
      <c r="O14" s="149" t="s">
        <v>42</v>
      </c>
      <c r="P14" s="149"/>
      <c r="Q14" s="94" t="s">
        <v>8</v>
      </c>
      <c r="R14" s="89"/>
      <c r="S14" s="89" t="s">
        <v>0</v>
      </c>
      <c r="T14" s="122" t="s">
        <v>8</v>
      </c>
      <c r="U14" s="123"/>
      <c r="V14" s="122" t="s">
        <v>0</v>
      </c>
      <c r="W14" s="94" t="s">
        <v>6</v>
      </c>
      <c r="X14" s="89"/>
      <c r="Y14" s="94" t="s">
        <v>0</v>
      </c>
      <c r="Z14" s="122" t="s">
        <v>7</v>
      </c>
      <c r="AA14" s="123"/>
      <c r="AB14" s="122" t="s">
        <v>0</v>
      </c>
      <c r="AC14" s="94" t="s">
        <v>21</v>
      </c>
      <c r="AD14" s="89"/>
      <c r="AE14" s="94" t="s">
        <v>0</v>
      </c>
      <c r="AF14" s="149" t="s">
        <v>49</v>
      </c>
      <c r="AG14" s="149"/>
    </row>
    <row r="15" spans="1:37" x14ac:dyDescent="0.3">
      <c r="A15" s="54"/>
      <c r="B15" s="117"/>
      <c r="C15" s="118"/>
      <c r="D15" s="117"/>
      <c r="E15" s="120"/>
      <c r="F15" s="124"/>
      <c r="G15" s="53" t="s">
        <v>39</v>
      </c>
      <c r="H15" s="119"/>
      <c r="I15" s="125" t="s">
        <v>44</v>
      </c>
      <c r="J15" s="126"/>
      <c r="K15" s="119" t="s">
        <v>1</v>
      </c>
      <c r="L15" s="119"/>
      <c r="M15" s="119" t="s">
        <v>45</v>
      </c>
      <c r="N15" s="119" t="s">
        <v>37</v>
      </c>
      <c r="O15" s="149" t="s">
        <v>43</v>
      </c>
      <c r="P15" s="149"/>
      <c r="Q15" s="114" t="s">
        <v>3</v>
      </c>
      <c r="R15" s="97"/>
      <c r="S15" s="89" t="s">
        <v>17</v>
      </c>
      <c r="T15" s="127" t="s">
        <v>4</v>
      </c>
      <c r="U15" s="128"/>
      <c r="V15" s="122" t="s">
        <v>17</v>
      </c>
      <c r="W15" s="114" t="s">
        <v>5</v>
      </c>
      <c r="X15" s="97"/>
      <c r="Y15" s="94" t="s">
        <v>17</v>
      </c>
      <c r="Z15" s="127" t="s">
        <v>13</v>
      </c>
      <c r="AA15" s="128"/>
      <c r="AB15" s="122" t="s">
        <v>19</v>
      </c>
      <c r="AC15" s="114" t="s">
        <v>22</v>
      </c>
      <c r="AD15" s="97"/>
      <c r="AE15" s="94" t="s">
        <v>19</v>
      </c>
      <c r="AF15" s="149" t="s">
        <v>43</v>
      </c>
      <c r="AG15" s="149"/>
    </row>
    <row r="16" spans="1:37" x14ac:dyDescent="0.3">
      <c r="A16" s="54"/>
      <c r="B16" s="2"/>
      <c r="C16" s="33"/>
      <c r="D16" s="2"/>
      <c r="E16" s="129">
        <v>10157</v>
      </c>
      <c r="F16" s="130"/>
      <c r="G16" s="131">
        <v>100</v>
      </c>
      <c r="H16" s="89"/>
      <c r="I16" s="129">
        <v>6234</v>
      </c>
      <c r="J16" s="132"/>
      <c r="K16" s="133">
        <v>0.48</v>
      </c>
      <c r="L16" s="134"/>
      <c r="M16" s="135" t="s">
        <v>30</v>
      </c>
      <c r="N16" s="54"/>
      <c r="O16" s="54">
        <f>O17*0.2</f>
        <v>10</v>
      </c>
      <c r="P16" s="54" t="s">
        <v>55</v>
      </c>
      <c r="Q16" s="114"/>
      <c r="R16" s="97"/>
      <c r="S16" s="97">
        <v>2</v>
      </c>
      <c r="T16" s="127"/>
      <c r="U16" s="128"/>
      <c r="V16" s="128">
        <v>2</v>
      </c>
      <c r="W16" s="114"/>
      <c r="X16" s="97"/>
      <c r="Y16" s="97">
        <v>4</v>
      </c>
      <c r="Z16" s="127"/>
      <c r="AA16" s="128"/>
      <c r="AB16" s="128">
        <v>6</v>
      </c>
      <c r="AC16" s="114"/>
      <c r="AD16" s="97"/>
      <c r="AE16" s="97">
        <v>8</v>
      </c>
      <c r="AF16" s="54"/>
      <c r="AG16" s="54"/>
    </row>
    <row r="17" spans="1:33" x14ac:dyDescent="0.3">
      <c r="A17" s="21"/>
      <c r="B17" s="21"/>
      <c r="C17" s="34"/>
      <c r="D17" s="20"/>
      <c r="E17" s="35" t="s">
        <v>38</v>
      </c>
      <c r="F17" s="136"/>
      <c r="G17" s="36" t="s">
        <v>40</v>
      </c>
      <c r="H17" s="137"/>
      <c r="I17" s="59"/>
      <c r="J17" s="21"/>
      <c r="K17" s="36" t="s">
        <v>50</v>
      </c>
      <c r="L17" s="21"/>
      <c r="M17" s="21"/>
      <c r="N17" s="20"/>
      <c r="O17" s="20">
        <v>50</v>
      </c>
      <c r="P17" s="20" t="s">
        <v>9</v>
      </c>
      <c r="Q17" s="138" t="s">
        <v>18</v>
      </c>
      <c r="R17" s="139" t="s">
        <v>23</v>
      </c>
      <c r="S17" s="137" t="s">
        <v>31</v>
      </c>
      <c r="T17" s="138" t="s">
        <v>10</v>
      </c>
      <c r="U17" s="139" t="s">
        <v>23</v>
      </c>
      <c r="V17" s="140" t="s">
        <v>31</v>
      </c>
      <c r="W17" s="138" t="s">
        <v>11</v>
      </c>
      <c r="X17" s="139" t="s">
        <v>23</v>
      </c>
      <c r="Y17" s="137" t="s">
        <v>31</v>
      </c>
      <c r="Z17" s="138" t="s">
        <v>11</v>
      </c>
      <c r="AA17" s="139" t="s">
        <v>23</v>
      </c>
      <c r="AB17" s="140" t="s">
        <v>31</v>
      </c>
      <c r="AC17" s="138" t="s">
        <v>11</v>
      </c>
      <c r="AD17" s="139" t="s">
        <v>23</v>
      </c>
      <c r="AE17" s="137" t="s">
        <v>31</v>
      </c>
      <c r="AF17" s="20"/>
      <c r="AG17" s="20"/>
    </row>
    <row r="18" spans="1:33" x14ac:dyDescent="0.3">
      <c r="A18" s="29"/>
      <c r="B18" s="29"/>
      <c r="C18" s="32"/>
      <c r="D18" s="29"/>
      <c r="E18" s="3"/>
      <c r="F18" s="3"/>
      <c r="G18" s="4"/>
      <c r="H18" s="4"/>
      <c r="I18" s="5"/>
      <c r="J18" s="5"/>
      <c r="K18" s="5"/>
      <c r="L18" s="5"/>
      <c r="M18" s="6"/>
      <c r="N18" s="2"/>
      <c r="O18" s="7"/>
      <c r="P18" s="7"/>
      <c r="Q18" s="8"/>
      <c r="R18" s="9"/>
      <c r="S18" s="2"/>
      <c r="T18" s="10"/>
      <c r="U18" s="11"/>
      <c r="V18" s="12"/>
      <c r="W18" s="8"/>
      <c r="X18" s="9"/>
      <c r="Y18" s="2"/>
      <c r="Z18" s="8"/>
      <c r="AA18" s="9"/>
      <c r="AB18" s="12"/>
      <c r="AC18" s="8"/>
      <c r="AD18" s="9"/>
      <c r="AE18" s="2"/>
      <c r="AF18" s="7"/>
      <c r="AG18" s="7"/>
    </row>
    <row r="19" spans="1:33" x14ac:dyDescent="0.3">
      <c r="A19" s="54"/>
      <c r="B19" s="2" t="s">
        <v>59</v>
      </c>
      <c r="C19" s="57" t="s">
        <v>54</v>
      </c>
      <c r="D19" s="2"/>
      <c r="E19" s="71">
        <v>4312</v>
      </c>
      <c r="F19" s="19"/>
      <c r="G19" s="30">
        <f t="shared" ref="G19:G35" si="0">($G$16*E19)/$E$16</f>
        <v>42.453480358373533</v>
      </c>
      <c r="H19" s="30"/>
      <c r="I19" s="31">
        <f>$I$16*G19/100</f>
        <v>2646.5499655410058</v>
      </c>
      <c r="J19" s="19"/>
      <c r="K19" s="19">
        <f t="shared" ref="K19:K35" si="1">I19*$K$16</f>
        <v>1270.3439834596827</v>
      </c>
      <c r="L19" s="19"/>
      <c r="M19" s="58">
        <v>0.15</v>
      </c>
      <c r="N19" s="19">
        <f t="shared" ref="N19:N35" si="2">K19*M19</f>
        <v>190.55159751895241</v>
      </c>
      <c r="O19" s="16">
        <f t="shared" ref="O19:O35" si="3">N19*$O$16</f>
        <v>1905.5159751895239</v>
      </c>
      <c r="P19" s="17" t="s">
        <v>2</v>
      </c>
      <c r="Q19" s="14">
        <v>190</v>
      </c>
      <c r="R19" s="18">
        <v>0</v>
      </c>
      <c r="S19" s="19">
        <f>(Q19+R19)*11*2*$S$16</f>
        <v>8360</v>
      </c>
      <c r="T19" s="14">
        <v>65</v>
      </c>
      <c r="U19" s="18">
        <v>0</v>
      </c>
      <c r="V19" s="15">
        <f>(T19+U19)*22*2*$V$16</f>
        <v>5720</v>
      </c>
      <c r="W19" s="14">
        <v>34</v>
      </c>
      <c r="X19" s="18">
        <v>0</v>
      </c>
      <c r="Y19" s="19">
        <f>(W19+X19)*50*1*$Y$16</f>
        <v>6800</v>
      </c>
      <c r="Z19" s="14">
        <v>0</v>
      </c>
      <c r="AA19" s="18">
        <v>0</v>
      </c>
      <c r="AB19" s="15">
        <f>(Z19+AA19)*75*0.5*$AB$16</f>
        <v>0</v>
      </c>
      <c r="AC19" s="14">
        <v>0</v>
      </c>
      <c r="AD19" s="18">
        <v>0</v>
      </c>
      <c r="AE19" s="19">
        <f>(AC19+AD19)*150*0.25*$AE$16</f>
        <v>0</v>
      </c>
      <c r="AF19" s="16">
        <f t="shared" ref="AF19:AF35" si="4">S19+V19+Y19+AB19+AE19</f>
        <v>20880</v>
      </c>
      <c r="AG19" s="17" t="s">
        <v>2</v>
      </c>
    </row>
    <row r="20" spans="1:33" x14ac:dyDescent="0.3">
      <c r="A20" s="54"/>
      <c r="B20" s="2" t="s">
        <v>107</v>
      </c>
      <c r="C20" s="57" t="s">
        <v>54</v>
      </c>
      <c r="D20" s="2"/>
      <c r="E20" s="71">
        <v>432</v>
      </c>
      <c r="F20" s="19"/>
      <c r="G20" s="30">
        <f t="shared" ref="G20:G29" si="5">($G$16*E20)/$E$16</f>
        <v>4.2532243772767551</v>
      </c>
      <c r="H20" s="30"/>
      <c r="I20" s="31">
        <f t="shared" ref="I20:I29" si="6">$I$16*G20/100</f>
        <v>265.1460076794329</v>
      </c>
      <c r="J20" s="19"/>
      <c r="K20" s="19">
        <f t="shared" ref="K20:K29" si="7">I20*$K$16</f>
        <v>127.27008368612779</v>
      </c>
      <c r="L20" s="19"/>
      <c r="M20" s="58">
        <v>0.05</v>
      </c>
      <c r="N20" s="19">
        <f t="shared" ref="N20:N29" si="8">K20*M20</f>
        <v>6.3635041843063895</v>
      </c>
      <c r="O20" s="16">
        <f t="shared" ref="O20:O29" si="9">N20*$O$16</f>
        <v>63.635041843063895</v>
      </c>
      <c r="P20" s="17" t="s">
        <v>2</v>
      </c>
      <c r="Q20" s="14">
        <v>10</v>
      </c>
      <c r="R20" s="18">
        <v>0</v>
      </c>
      <c r="S20" s="19">
        <f t="shared" ref="S20:S29" si="10">(Q20+R20)*11*2*$S$16</f>
        <v>440</v>
      </c>
      <c r="T20" s="14">
        <v>0</v>
      </c>
      <c r="U20" s="18">
        <v>0</v>
      </c>
      <c r="V20" s="15">
        <f t="shared" ref="V20:V29" si="11">(T20+U20)*22*2*$V$16</f>
        <v>0</v>
      </c>
      <c r="W20" s="14">
        <v>0</v>
      </c>
      <c r="X20" s="18">
        <v>0</v>
      </c>
      <c r="Y20" s="19">
        <f t="shared" ref="Y20:Y29" si="12">(W20+X20)*50*1*$Y$16</f>
        <v>0</v>
      </c>
      <c r="Z20" s="14">
        <v>0</v>
      </c>
      <c r="AA20" s="18">
        <v>0</v>
      </c>
      <c r="AB20" s="15">
        <f t="shared" ref="AB20:AB29" si="13">(Z20+AA20)*75*0.5*$AB$16</f>
        <v>0</v>
      </c>
      <c r="AC20" s="14">
        <v>0</v>
      </c>
      <c r="AD20" s="18">
        <v>0</v>
      </c>
      <c r="AE20" s="19">
        <f t="shared" ref="AE20:AE29" si="14">(AC20+AD20)*150*0.25*$AE$16</f>
        <v>0</v>
      </c>
      <c r="AF20" s="16">
        <f t="shared" ref="AF20:AF29" si="15">S20+V20+Y20+AB20+AE20</f>
        <v>440</v>
      </c>
      <c r="AG20" s="17" t="s">
        <v>2</v>
      </c>
    </row>
    <row r="21" spans="1:33" x14ac:dyDescent="0.3">
      <c r="A21" s="54"/>
      <c r="B21" s="2" t="s">
        <v>108</v>
      </c>
      <c r="C21" s="57" t="s">
        <v>54</v>
      </c>
      <c r="D21" s="2"/>
      <c r="E21" s="71">
        <v>1112</v>
      </c>
      <c r="F21" s="19"/>
      <c r="G21" s="30">
        <f t="shared" si="5"/>
        <v>10.948114600767942</v>
      </c>
      <c r="H21" s="30"/>
      <c r="I21" s="31">
        <f t="shared" si="6"/>
        <v>682.50546421187346</v>
      </c>
      <c r="J21" s="19"/>
      <c r="K21" s="19">
        <f t="shared" si="7"/>
        <v>327.60262282169924</v>
      </c>
      <c r="L21" s="19"/>
      <c r="M21" s="58">
        <v>0.05</v>
      </c>
      <c r="N21" s="19">
        <f t="shared" si="8"/>
        <v>16.380131141084963</v>
      </c>
      <c r="O21" s="16">
        <f t="shared" si="9"/>
        <v>163.80131141084962</v>
      </c>
      <c r="P21" s="17" t="s">
        <v>2</v>
      </c>
      <c r="Q21" s="14">
        <v>30</v>
      </c>
      <c r="R21" s="18">
        <v>0</v>
      </c>
      <c r="S21" s="19">
        <f t="shared" si="10"/>
        <v>1320</v>
      </c>
      <c r="T21" s="14">
        <v>0</v>
      </c>
      <c r="U21" s="18">
        <v>0</v>
      </c>
      <c r="V21" s="15">
        <f t="shared" si="11"/>
        <v>0</v>
      </c>
      <c r="W21" s="14">
        <v>0</v>
      </c>
      <c r="X21" s="18">
        <v>0</v>
      </c>
      <c r="Y21" s="19">
        <f t="shared" si="12"/>
        <v>0</v>
      </c>
      <c r="Z21" s="14">
        <v>0</v>
      </c>
      <c r="AA21" s="18">
        <v>0</v>
      </c>
      <c r="AB21" s="15">
        <f t="shared" si="13"/>
        <v>0</v>
      </c>
      <c r="AC21" s="14">
        <v>0</v>
      </c>
      <c r="AD21" s="18">
        <v>0</v>
      </c>
      <c r="AE21" s="19">
        <f t="shared" si="14"/>
        <v>0</v>
      </c>
      <c r="AF21" s="16">
        <f t="shared" si="15"/>
        <v>1320</v>
      </c>
      <c r="AG21" s="17" t="s">
        <v>2</v>
      </c>
    </row>
    <row r="22" spans="1:33" x14ac:dyDescent="0.3">
      <c r="A22" s="54"/>
      <c r="B22" s="2" t="s">
        <v>109</v>
      </c>
      <c r="C22" s="57" t="s">
        <v>54</v>
      </c>
      <c r="D22" s="2"/>
      <c r="E22" s="71">
        <v>146</v>
      </c>
      <c r="F22" s="19"/>
      <c r="G22" s="30">
        <f t="shared" si="5"/>
        <v>1.4374323126907551</v>
      </c>
      <c r="H22" s="30"/>
      <c r="I22" s="31">
        <f t="shared" si="6"/>
        <v>89.609530373141681</v>
      </c>
      <c r="J22" s="19"/>
      <c r="K22" s="19">
        <f t="shared" si="7"/>
        <v>43.012574579108005</v>
      </c>
      <c r="L22" s="19"/>
      <c r="M22" s="58">
        <v>0.05</v>
      </c>
      <c r="N22" s="19">
        <f t="shared" si="8"/>
        <v>2.1506287289554002</v>
      </c>
      <c r="O22" s="16">
        <f t="shared" si="9"/>
        <v>21.506287289554002</v>
      </c>
      <c r="P22" s="17" t="s">
        <v>2</v>
      </c>
      <c r="Q22" s="14">
        <v>2</v>
      </c>
      <c r="R22" s="18">
        <v>0</v>
      </c>
      <c r="S22" s="19">
        <f t="shared" si="10"/>
        <v>88</v>
      </c>
      <c r="T22" s="14">
        <v>0</v>
      </c>
      <c r="U22" s="18">
        <v>0</v>
      </c>
      <c r="V22" s="15">
        <f t="shared" si="11"/>
        <v>0</v>
      </c>
      <c r="W22" s="14">
        <v>0</v>
      </c>
      <c r="X22" s="18">
        <v>0</v>
      </c>
      <c r="Y22" s="19">
        <f t="shared" si="12"/>
        <v>0</v>
      </c>
      <c r="Z22" s="14">
        <v>0</v>
      </c>
      <c r="AA22" s="18">
        <v>0</v>
      </c>
      <c r="AB22" s="15">
        <f t="shared" si="13"/>
        <v>0</v>
      </c>
      <c r="AC22" s="14">
        <v>0</v>
      </c>
      <c r="AD22" s="18">
        <v>0</v>
      </c>
      <c r="AE22" s="19">
        <f t="shared" si="14"/>
        <v>0</v>
      </c>
      <c r="AF22" s="16">
        <f t="shared" si="15"/>
        <v>88</v>
      </c>
      <c r="AG22" s="17" t="s">
        <v>2</v>
      </c>
    </row>
    <row r="23" spans="1:33" x14ac:dyDescent="0.3">
      <c r="A23" s="54"/>
      <c r="B23" s="2" t="s">
        <v>110</v>
      </c>
      <c r="C23" s="57" t="s">
        <v>54</v>
      </c>
      <c r="D23" s="2"/>
      <c r="E23" s="71">
        <v>255</v>
      </c>
      <c r="F23" s="19"/>
      <c r="G23" s="30">
        <f t="shared" si="5"/>
        <v>2.5105838338091955</v>
      </c>
      <c r="H23" s="30"/>
      <c r="I23" s="31">
        <f t="shared" si="6"/>
        <v>156.50979619966526</v>
      </c>
      <c r="J23" s="19"/>
      <c r="K23" s="19">
        <f t="shared" si="7"/>
        <v>75.124702175839317</v>
      </c>
      <c r="L23" s="19"/>
      <c r="M23" s="58">
        <v>0.05</v>
      </c>
      <c r="N23" s="19">
        <f t="shared" si="8"/>
        <v>3.7562351087919659</v>
      </c>
      <c r="O23" s="16">
        <f t="shared" si="9"/>
        <v>37.562351087919659</v>
      </c>
      <c r="P23" s="17" t="s">
        <v>2</v>
      </c>
      <c r="Q23" s="14">
        <v>4</v>
      </c>
      <c r="R23" s="18">
        <v>0</v>
      </c>
      <c r="S23" s="19">
        <f t="shared" si="10"/>
        <v>176</v>
      </c>
      <c r="T23" s="14">
        <v>0</v>
      </c>
      <c r="U23" s="18">
        <v>0</v>
      </c>
      <c r="V23" s="15">
        <f t="shared" si="11"/>
        <v>0</v>
      </c>
      <c r="W23" s="14">
        <v>0</v>
      </c>
      <c r="X23" s="18">
        <v>0</v>
      </c>
      <c r="Y23" s="19">
        <f t="shared" si="12"/>
        <v>0</v>
      </c>
      <c r="Z23" s="14">
        <v>0</v>
      </c>
      <c r="AA23" s="18">
        <v>0</v>
      </c>
      <c r="AB23" s="15">
        <f t="shared" si="13"/>
        <v>0</v>
      </c>
      <c r="AC23" s="14">
        <v>0</v>
      </c>
      <c r="AD23" s="18">
        <v>0</v>
      </c>
      <c r="AE23" s="19">
        <f t="shared" si="14"/>
        <v>0</v>
      </c>
      <c r="AF23" s="16">
        <f t="shared" si="15"/>
        <v>176</v>
      </c>
      <c r="AG23" s="17" t="s">
        <v>2</v>
      </c>
    </row>
    <row r="24" spans="1:33" x14ac:dyDescent="0.3">
      <c r="A24" s="54"/>
      <c r="B24" s="2" t="s">
        <v>111</v>
      </c>
      <c r="C24" s="57" t="s">
        <v>54</v>
      </c>
      <c r="D24" s="2"/>
      <c r="E24" s="71">
        <v>333</v>
      </c>
      <c r="F24" s="19"/>
      <c r="G24" s="30">
        <f t="shared" si="5"/>
        <v>3.2785271241508318</v>
      </c>
      <c r="H24" s="30"/>
      <c r="I24" s="31">
        <f t="shared" si="6"/>
        <v>204.38338091956285</v>
      </c>
      <c r="J24" s="19"/>
      <c r="K24" s="19">
        <f t="shared" si="7"/>
        <v>98.104022841390162</v>
      </c>
      <c r="L24" s="19"/>
      <c r="M24" s="58">
        <v>0.05</v>
      </c>
      <c r="N24" s="19">
        <f t="shared" si="8"/>
        <v>4.9052011420695081</v>
      </c>
      <c r="O24" s="16">
        <f t="shared" si="9"/>
        <v>49.052011420695081</v>
      </c>
      <c r="P24" s="17" t="s">
        <v>2</v>
      </c>
      <c r="Q24" s="14">
        <v>3</v>
      </c>
      <c r="R24" s="18">
        <v>0</v>
      </c>
      <c r="S24" s="19">
        <f t="shared" si="10"/>
        <v>132</v>
      </c>
      <c r="T24" s="14">
        <v>0</v>
      </c>
      <c r="U24" s="18">
        <v>0</v>
      </c>
      <c r="V24" s="15">
        <f t="shared" si="11"/>
        <v>0</v>
      </c>
      <c r="W24" s="14">
        <v>0</v>
      </c>
      <c r="X24" s="18">
        <v>0</v>
      </c>
      <c r="Y24" s="19">
        <f t="shared" si="12"/>
        <v>0</v>
      </c>
      <c r="Z24" s="14">
        <v>0</v>
      </c>
      <c r="AA24" s="18">
        <v>0</v>
      </c>
      <c r="AB24" s="15">
        <f t="shared" si="13"/>
        <v>0</v>
      </c>
      <c r="AC24" s="14">
        <v>0</v>
      </c>
      <c r="AD24" s="18">
        <v>0</v>
      </c>
      <c r="AE24" s="19">
        <f t="shared" si="14"/>
        <v>0</v>
      </c>
      <c r="AF24" s="16">
        <f t="shared" si="15"/>
        <v>132</v>
      </c>
      <c r="AG24" s="17" t="s">
        <v>2</v>
      </c>
    </row>
    <row r="25" spans="1:33" x14ac:dyDescent="0.3">
      <c r="A25" s="54"/>
      <c r="B25" s="2" t="s">
        <v>112</v>
      </c>
      <c r="C25" s="57" t="s">
        <v>54</v>
      </c>
      <c r="D25" s="2"/>
      <c r="E25" s="71">
        <v>170</v>
      </c>
      <c r="F25" s="19"/>
      <c r="G25" s="30">
        <f t="shared" si="5"/>
        <v>1.6737225558727971</v>
      </c>
      <c r="H25" s="30"/>
      <c r="I25" s="31">
        <f t="shared" si="6"/>
        <v>104.33986413311017</v>
      </c>
      <c r="J25" s="19"/>
      <c r="K25" s="19">
        <f t="shared" si="7"/>
        <v>50.083134783892881</v>
      </c>
      <c r="L25" s="19"/>
      <c r="M25" s="58">
        <v>0.05</v>
      </c>
      <c r="N25" s="19">
        <f t="shared" si="8"/>
        <v>2.5041567391946442</v>
      </c>
      <c r="O25" s="16">
        <f t="shared" si="9"/>
        <v>25.041567391946444</v>
      </c>
      <c r="P25" s="17" t="s">
        <v>2</v>
      </c>
      <c r="Q25" s="14">
        <v>3</v>
      </c>
      <c r="R25" s="18">
        <v>0</v>
      </c>
      <c r="S25" s="19">
        <f t="shared" si="10"/>
        <v>132</v>
      </c>
      <c r="T25" s="14">
        <v>0</v>
      </c>
      <c r="U25" s="18">
        <v>0</v>
      </c>
      <c r="V25" s="15">
        <f t="shared" si="11"/>
        <v>0</v>
      </c>
      <c r="W25" s="14">
        <v>0</v>
      </c>
      <c r="X25" s="18">
        <v>0</v>
      </c>
      <c r="Y25" s="19">
        <f t="shared" si="12"/>
        <v>0</v>
      </c>
      <c r="Z25" s="14">
        <v>0</v>
      </c>
      <c r="AA25" s="18">
        <v>0</v>
      </c>
      <c r="AB25" s="15">
        <f t="shared" si="13"/>
        <v>0</v>
      </c>
      <c r="AC25" s="14">
        <v>0</v>
      </c>
      <c r="AD25" s="18">
        <v>0</v>
      </c>
      <c r="AE25" s="19">
        <f t="shared" si="14"/>
        <v>0</v>
      </c>
      <c r="AF25" s="16">
        <f t="shared" si="15"/>
        <v>132</v>
      </c>
      <c r="AG25" s="17" t="s">
        <v>2</v>
      </c>
    </row>
    <row r="26" spans="1:33" x14ac:dyDescent="0.3">
      <c r="A26" s="54"/>
      <c r="B26" s="2" t="s">
        <v>113</v>
      </c>
      <c r="C26" s="57" t="s">
        <v>54</v>
      </c>
      <c r="D26" s="2"/>
      <c r="E26" s="71">
        <v>385</v>
      </c>
      <c r="F26" s="19"/>
      <c r="G26" s="30">
        <f t="shared" si="5"/>
        <v>3.790489317711923</v>
      </c>
      <c r="H26" s="30"/>
      <c r="I26" s="31">
        <f t="shared" si="6"/>
        <v>236.29910406616128</v>
      </c>
      <c r="J26" s="19"/>
      <c r="K26" s="19">
        <f t="shared" si="7"/>
        <v>113.42356995175741</v>
      </c>
      <c r="L26" s="19"/>
      <c r="M26" s="58">
        <v>0.05</v>
      </c>
      <c r="N26" s="19">
        <f t="shared" si="8"/>
        <v>5.6711784975878707</v>
      </c>
      <c r="O26" s="16">
        <f t="shared" si="9"/>
        <v>56.711784975878707</v>
      </c>
      <c r="P26" s="17" t="s">
        <v>2</v>
      </c>
      <c r="Q26" s="14">
        <v>6</v>
      </c>
      <c r="R26" s="18">
        <v>0</v>
      </c>
      <c r="S26" s="19">
        <f t="shared" si="10"/>
        <v>264</v>
      </c>
      <c r="T26" s="14">
        <v>0</v>
      </c>
      <c r="U26" s="18">
        <v>0</v>
      </c>
      <c r="V26" s="15">
        <f t="shared" si="11"/>
        <v>0</v>
      </c>
      <c r="W26" s="14">
        <v>0</v>
      </c>
      <c r="X26" s="18">
        <v>0</v>
      </c>
      <c r="Y26" s="19">
        <f t="shared" si="12"/>
        <v>0</v>
      </c>
      <c r="Z26" s="14">
        <v>0</v>
      </c>
      <c r="AA26" s="18">
        <v>0</v>
      </c>
      <c r="AB26" s="15">
        <f t="shared" si="13"/>
        <v>0</v>
      </c>
      <c r="AC26" s="14">
        <v>0</v>
      </c>
      <c r="AD26" s="18">
        <v>0</v>
      </c>
      <c r="AE26" s="19">
        <f t="shared" si="14"/>
        <v>0</v>
      </c>
      <c r="AF26" s="16">
        <f t="shared" si="15"/>
        <v>264</v>
      </c>
      <c r="AG26" s="17" t="s">
        <v>2</v>
      </c>
    </row>
    <row r="27" spans="1:33" x14ac:dyDescent="0.3">
      <c r="A27" s="54"/>
      <c r="B27" s="2" t="s">
        <v>114</v>
      </c>
      <c r="C27" s="57" t="s">
        <v>54</v>
      </c>
      <c r="D27" s="2"/>
      <c r="E27" s="71">
        <v>440</v>
      </c>
      <c r="F27" s="19"/>
      <c r="G27" s="30">
        <f t="shared" si="5"/>
        <v>4.3319877916707688</v>
      </c>
      <c r="H27" s="30"/>
      <c r="I27" s="31">
        <f t="shared" si="6"/>
        <v>270.05611893275568</v>
      </c>
      <c r="J27" s="19"/>
      <c r="K27" s="19">
        <f t="shared" si="7"/>
        <v>129.62693708772272</v>
      </c>
      <c r="L27" s="19"/>
      <c r="M27" s="58">
        <v>0.05</v>
      </c>
      <c r="N27" s="19">
        <f t="shared" si="8"/>
        <v>6.4813468543861363</v>
      </c>
      <c r="O27" s="16">
        <f t="shared" si="9"/>
        <v>64.813468543861362</v>
      </c>
      <c r="P27" s="17" t="s">
        <v>2</v>
      </c>
      <c r="Q27" s="14">
        <v>11</v>
      </c>
      <c r="R27" s="18">
        <v>0</v>
      </c>
      <c r="S27" s="19">
        <f t="shared" si="10"/>
        <v>484</v>
      </c>
      <c r="T27" s="14">
        <v>0</v>
      </c>
      <c r="U27" s="18">
        <v>0</v>
      </c>
      <c r="V27" s="15">
        <f t="shared" si="11"/>
        <v>0</v>
      </c>
      <c r="W27" s="14">
        <v>0</v>
      </c>
      <c r="X27" s="18">
        <v>0</v>
      </c>
      <c r="Y27" s="19">
        <f t="shared" si="12"/>
        <v>0</v>
      </c>
      <c r="Z27" s="14">
        <v>0</v>
      </c>
      <c r="AA27" s="18">
        <v>0</v>
      </c>
      <c r="AB27" s="15">
        <f t="shared" si="13"/>
        <v>0</v>
      </c>
      <c r="AC27" s="14">
        <v>0</v>
      </c>
      <c r="AD27" s="18">
        <v>0</v>
      </c>
      <c r="AE27" s="19">
        <f t="shared" si="14"/>
        <v>0</v>
      </c>
      <c r="AF27" s="16">
        <f t="shared" si="15"/>
        <v>484</v>
      </c>
      <c r="AG27" s="17" t="s">
        <v>2</v>
      </c>
    </row>
    <row r="28" spans="1:33" x14ac:dyDescent="0.3">
      <c r="A28" s="54"/>
      <c r="B28" s="2" t="s">
        <v>115</v>
      </c>
      <c r="C28" s="57" t="s">
        <v>54</v>
      </c>
      <c r="D28" s="2"/>
      <c r="E28" s="71">
        <v>384</v>
      </c>
      <c r="F28" s="19"/>
      <c r="G28" s="30">
        <f t="shared" si="5"/>
        <v>3.7806438909126712</v>
      </c>
      <c r="H28" s="30"/>
      <c r="I28" s="31">
        <f t="shared" si="6"/>
        <v>235.68534015949592</v>
      </c>
      <c r="J28" s="19"/>
      <c r="K28" s="19">
        <f t="shared" si="7"/>
        <v>113.12896327655804</v>
      </c>
      <c r="L28" s="19"/>
      <c r="M28" s="58">
        <v>0.05</v>
      </c>
      <c r="N28" s="19">
        <f t="shared" si="8"/>
        <v>5.6564481638279025</v>
      </c>
      <c r="O28" s="16">
        <f t="shared" si="9"/>
        <v>56.564481638279027</v>
      </c>
      <c r="P28" s="17" t="s">
        <v>2</v>
      </c>
      <c r="Q28" s="14">
        <v>16</v>
      </c>
      <c r="R28" s="18">
        <v>0</v>
      </c>
      <c r="S28" s="19">
        <f t="shared" si="10"/>
        <v>704</v>
      </c>
      <c r="T28" s="14">
        <v>0</v>
      </c>
      <c r="U28" s="18">
        <v>0</v>
      </c>
      <c r="V28" s="15">
        <f t="shared" si="11"/>
        <v>0</v>
      </c>
      <c r="W28" s="14">
        <v>0</v>
      </c>
      <c r="X28" s="18">
        <v>0</v>
      </c>
      <c r="Y28" s="19">
        <f t="shared" si="12"/>
        <v>0</v>
      </c>
      <c r="Z28" s="14">
        <v>0</v>
      </c>
      <c r="AA28" s="18">
        <v>0</v>
      </c>
      <c r="AB28" s="15">
        <f t="shared" si="13"/>
        <v>0</v>
      </c>
      <c r="AC28" s="14">
        <v>0</v>
      </c>
      <c r="AD28" s="18">
        <v>0</v>
      </c>
      <c r="AE28" s="19">
        <f t="shared" si="14"/>
        <v>0</v>
      </c>
      <c r="AF28" s="16">
        <f t="shared" si="15"/>
        <v>704</v>
      </c>
      <c r="AG28" s="17" t="s">
        <v>2</v>
      </c>
    </row>
    <row r="29" spans="1:33" x14ac:dyDescent="0.3">
      <c r="A29" s="54"/>
      <c r="B29" s="2" t="s">
        <v>116</v>
      </c>
      <c r="C29" s="57" t="s">
        <v>54</v>
      </c>
      <c r="D29" s="2"/>
      <c r="E29" s="71">
        <v>246</v>
      </c>
      <c r="F29" s="19"/>
      <c r="G29" s="30">
        <f t="shared" si="5"/>
        <v>2.42197499261593</v>
      </c>
      <c r="H29" s="30"/>
      <c r="I29" s="31">
        <f t="shared" si="6"/>
        <v>150.98592103967707</v>
      </c>
      <c r="J29" s="19"/>
      <c r="K29" s="19">
        <f t="shared" si="7"/>
        <v>72.473242099044995</v>
      </c>
      <c r="L29" s="19"/>
      <c r="M29" s="58">
        <v>0.05</v>
      </c>
      <c r="N29" s="19">
        <f t="shared" si="8"/>
        <v>3.6236621049522499</v>
      </c>
      <c r="O29" s="16">
        <f t="shared" si="9"/>
        <v>36.236621049522498</v>
      </c>
      <c r="P29" s="17" t="s">
        <v>2</v>
      </c>
      <c r="Q29" s="14">
        <v>4</v>
      </c>
      <c r="R29" s="18">
        <v>0</v>
      </c>
      <c r="S29" s="19">
        <f t="shared" si="10"/>
        <v>176</v>
      </c>
      <c r="T29" s="14">
        <v>0</v>
      </c>
      <c r="U29" s="18">
        <v>0</v>
      </c>
      <c r="V29" s="15">
        <f t="shared" si="11"/>
        <v>0</v>
      </c>
      <c r="W29" s="14">
        <v>0</v>
      </c>
      <c r="X29" s="18">
        <v>0</v>
      </c>
      <c r="Y29" s="19">
        <f t="shared" si="12"/>
        <v>0</v>
      </c>
      <c r="Z29" s="14">
        <v>0</v>
      </c>
      <c r="AA29" s="18">
        <v>0</v>
      </c>
      <c r="AB29" s="15">
        <f t="shared" si="13"/>
        <v>0</v>
      </c>
      <c r="AC29" s="14">
        <v>0</v>
      </c>
      <c r="AD29" s="18">
        <v>0</v>
      </c>
      <c r="AE29" s="19">
        <f t="shared" si="14"/>
        <v>0</v>
      </c>
      <c r="AF29" s="16">
        <f t="shared" si="15"/>
        <v>176</v>
      </c>
      <c r="AG29" s="17" t="s">
        <v>2</v>
      </c>
    </row>
    <row r="30" spans="1:33" x14ac:dyDescent="0.3">
      <c r="A30" s="54"/>
      <c r="B30" s="2" t="s">
        <v>117</v>
      </c>
      <c r="C30" s="57" t="s">
        <v>54</v>
      </c>
      <c r="D30" s="2"/>
      <c r="E30" s="71">
        <v>509</v>
      </c>
      <c r="F30" s="19"/>
      <c r="G30" s="30">
        <f t="shared" si="0"/>
        <v>5.0113222408191396</v>
      </c>
      <c r="H30" s="30"/>
      <c r="I30" s="31">
        <f t="shared" ref="I30:I35" si="16">$I$16*G30/100</f>
        <v>312.40582849266519</v>
      </c>
      <c r="J30" s="19"/>
      <c r="K30" s="19">
        <f t="shared" si="1"/>
        <v>149.95479767647927</v>
      </c>
      <c r="L30" s="19"/>
      <c r="M30" s="58">
        <v>0.05</v>
      </c>
      <c r="N30" s="19">
        <f t="shared" si="2"/>
        <v>7.4977398838239644</v>
      </c>
      <c r="O30" s="16">
        <f t="shared" si="3"/>
        <v>74.977398838239651</v>
      </c>
      <c r="P30" s="17" t="s">
        <v>2</v>
      </c>
      <c r="Q30" s="14">
        <v>6</v>
      </c>
      <c r="R30" s="18">
        <v>0</v>
      </c>
      <c r="S30" s="19">
        <f t="shared" ref="S30:S35" si="17">(Q30+R30)*11*2*$S$16</f>
        <v>264</v>
      </c>
      <c r="T30" s="14">
        <v>0</v>
      </c>
      <c r="U30" s="18">
        <v>0</v>
      </c>
      <c r="V30" s="15">
        <f t="shared" ref="V30:V35" si="18">(T30+U30)*22*2*$V$16</f>
        <v>0</v>
      </c>
      <c r="W30" s="14">
        <v>0</v>
      </c>
      <c r="X30" s="18">
        <v>0</v>
      </c>
      <c r="Y30" s="19">
        <f t="shared" ref="Y30:Y35" si="19">(W30+X30)*50*1*$Y$16</f>
        <v>0</v>
      </c>
      <c r="Z30" s="14">
        <v>0</v>
      </c>
      <c r="AA30" s="18">
        <v>0</v>
      </c>
      <c r="AB30" s="15">
        <f t="shared" ref="AB30:AB35" si="20">(Z30+AA30)*75*0.5*$AB$16</f>
        <v>0</v>
      </c>
      <c r="AC30" s="14">
        <v>0</v>
      </c>
      <c r="AD30" s="18">
        <v>0</v>
      </c>
      <c r="AE30" s="19">
        <f t="shared" ref="AE30:AE35" si="21">(AC30+AD30)*150*0.25*$AE$16</f>
        <v>0</v>
      </c>
      <c r="AF30" s="16">
        <f t="shared" si="4"/>
        <v>264</v>
      </c>
      <c r="AG30" s="17" t="s">
        <v>2</v>
      </c>
    </row>
    <row r="31" spans="1:33" x14ac:dyDescent="0.3">
      <c r="A31" s="54"/>
      <c r="B31" s="2" t="s">
        <v>118</v>
      </c>
      <c r="C31" s="57" t="s">
        <v>54</v>
      </c>
      <c r="D31" s="2"/>
      <c r="E31" s="71">
        <v>225</v>
      </c>
      <c r="F31" s="19"/>
      <c r="G31" s="30">
        <f t="shared" si="0"/>
        <v>2.215221029831643</v>
      </c>
      <c r="H31" s="30"/>
      <c r="I31" s="31">
        <f t="shared" si="16"/>
        <v>138.09687899970461</v>
      </c>
      <c r="J31" s="19"/>
      <c r="K31" s="19">
        <f t="shared" si="1"/>
        <v>66.28650191985821</v>
      </c>
      <c r="L31" s="19"/>
      <c r="M31" s="58">
        <v>0.05</v>
      </c>
      <c r="N31" s="19">
        <f t="shared" si="2"/>
        <v>3.3143250959929107</v>
      </c>
      <c r="O31" s="16">
        <f t="shared" si="3"/>
        <v>33.143250959929105</v>
      </c>
      <c r="P31" s="17" t="s">
        <v>2</v>
      </c>
      <c r="Q31" s="14">
        <v>3</v>
      </c>
      <c r="R31" s="18">
        <v>0</v>
      </c>
      <c r="S31" s="19">
        <f t="shared" si="17"/>
        <v>132</v>
      </c>
      <c r="T31" s="14">
        <v>0</v>
      </c>
      <c r="U31" s="18">
        <v>0</v>
      </c>
      <c r="V31" s="15">
        <f t="shared" si="18"/>
        <v>0</v>
      </c>
      <c r="W31" s="14">
        <v>0</v>
      </c>
      <c r="X31" s="18">
        <v>0</v>
      </c>
      <c r="Y31" s="19">
        <f t="shared" si="19"/>
        <v>0</v>
      </c>
      <c r="Z31" s="14">
        <v>0</v>
      </c>
      <c r="AA31" s="18">
        <v>0</v>
      </c>
      <c r="AB31" s="15">
        <f t="shared" si="20"/>
        <v>0</v>
      </c>
      <c r="AC31" s="14">
        <v>0</v>
      </c>
      <c r="AD31" s="18">
        <v>0</v>
      </c>
      <c r="AE31" s="19">
        <f t="shared" si="21"/>
        <v>0</v>
      </c>
      <c r="AF31" s="16">
        <f t="shared" si="4"/>
        <v>132</v>
      </c>
      <c r="AG31" s="17" t="s">
        <v>2</v>
      </c>
    </row>
    <row r="32" spans="1:33" x14ac:dyDescent="0.3">
      <c r="A32" s="54"/>
      <c r="B32" s="2" t="s">
        <v>119</v>
      </c>
      <c r="C32" s="57" t="s">
        <v>54</v>
      </c>
      <c r="D32" s="2"/>
      <c r="E32" s="71">
        <v>201</v>
      </c>
      <c r="F32" s="19"/>
      <c r="G32" s="30">
        <f t="shared" si="0"/>
        <v>1.9789307866496013</v>
      </c>
      <c r="H32" s="30"/>
      <c r="I32" s="31">
        <f t="shared" si="16"/>
        <v>123.36654523973615</v>
      </c>
      <c r="J32" s="19"/>
      <c r="K32" s="19">
        <f t="shared" si="1"/>
        <v>59.215941715073349</v>
      </c>
      <c r="L32" s="19"/>
      <c r="M32" s="58">
        <v>0.05</v>
      </c>
      <c r="N32" s="19">
        <f t="shared" si="2"/>
        <v>2.9607970857536676</v>
      </c>
      <c r="O32" s="16">
        <f t="shared" si="3"/>
        <v>29.607970857536678</v>
      </c>
      <c r="P32" s="17" t="s">
        <v>2</v>
      </c>
      <c r="Q32" s="14">
        <v>3</v>
      </c>
      <c r="R32" s="18">
        <v>0</v>
      </c>
      <c r="S32" s="19">
        <f t="shared" si="17"/>
        <v>132</v>
      </c>
      <c r="T32" s="14">
        <v>0</v>
      </c>
      <c r="U32" s="18">
        <v>0</v>
      </c>
      <c r="V32" s="15">
        <f t="shared" si="18"/>
        <v>0</v>
      </c>
      <c r="W32" s="14">
        <v>0</v>
      </c>
      <c r="X32" s="18">
        <v>0</v>
      </c>
      <c r="Y32" s="19">
        <f t="shared" si="19"/>
        <v>0</v>
      </c>
      <c r="Z32" s="14">
        <v>0</v>
      </c>
      <c r="AA32" s="18">
        <v>0</v>
      </c>
      <c r="AB32" s="15">
        <f t="shared" si="20"/>
        <v>0</v>
      </c>
      <c r="AC32" s="14">
        <v>0</v>
      </c>
      <c r="AD32" s="18">
        <v>0</v>
      </c>
      <c r="AE32" s="19">
        <f t="shared" si="21"/>
        <v>0</v>
      </c>
      <c r="AF32" s="16">
        <f t="shared" si="4"/>
        <v>132</v>
      </c>
      <c r="AG32" s="17" t="s">
        <v>2</v>
      </c>
    </row>
    <row r="33" spans="1:33" x14ac:dyDescent="0.3">
      <c r="A33" s="54"/>
      <c r="B33" s="2" t="s">
        <v>120</v>
      </c>
      <c r="C33" s="57" t="s">
        <v>54</v>
      </c>
      <c r="D33" s="2"/>
      <c r="E33" s="71">
        <v>810</v>
      </c>
      <c r="F33" s="19"/>
      <c r="G33" s="30">
        <f t="shared" si="0"/>
        <v>7.9747957073939153</v>
      </c>
      <c r="H33" s="30"/>
      <c r="I33" s="31">
        <f t="shared" si="16"/>
        <v>497.14876439893669</v>
      </c>
      <c r="J33" s="19"/>
      <c r="K33" s="19">
        <f t="shared" si="1"/>
        <v>238.63140691148959</v>
      </c>
      <c r="L33" s="19"/>
      <c r="M33" s="58">
        <v>0.05</v>
      </c>
      <c r="N33" s="19">
        <f t="shared" si="2"/>
        <v>11.93157034557448</v>
      </c>
      <c r="O33" s="16">
        <f t="shared" si="3"/>
        <v>119.3157034557448</v>
      </c>
      <c r="P33" s="17" t="s">
        <v>2</v>
      </c>
      <c r="Q33" s="14">
        <v>21</v>
      </c>
      <c r="R33" s="18">
        <v>0</v>
      </c>
      <c r="S33" s="19">
        <f t="shared" si="17"/>
        <v>924</v>
      </c>
      <c r="T33" s="14">
        <v>0</v>
      </c>
      <c r="U33" s="18">
        <v>0</v>
      </c>
      <c r="V33" s="15">
        <f t="shared" si="18"/>
        <v>0</v>
      </c>
      <c r="W33" s="14">
        <v>0</v>
      </c>
      <c r="X33" s="18">
        <v>0</v>
      </c>
      <c r="Y33" s="19">
        <f t="shared" si="19"/>
        <v>0</v>
      </c>
      <c r="Z33" s="14">
        <v>0</v>
      </c>
      <c r="AA33" s="18">
        <v>0</v>
      </c>
      <c r="AB33" s="15">
        <f t="shared" si="20"/>
        <v>0</v>
      </c>
      <c r="AC33" s="14">
        <v>0</v>
      </c>
      <c r="AD33" s="18">
        <v>0</v>
      </c>
      <c r="AE33" s="19">
        <f t="shared" si="21"/>
        <v>0</v>
      </c>
      <c r="AF33" s="16">
        <f t="shared" si="4"/>
        <v>924</v>
      </c>
      <c r="AG33" s="17" t="s">
        <v>2</v>
      </c>
    </row>
    <row r="34" spans="1:33" x14ac:dyDescent="0.3">
      <c r="A34" s="54"/>
      <c r="B34" s="2" t="s">
        <v>121</v>
      </c>
      <c r="C34" s="57" t="s">
        <v>54</v>
      </c>
      <c r="D34" s="2"/>
      <c r="E34" s="71">
        <v>109</v>
      </c>
      <c r="F34" s="19"/>
      <c r="G34" s="30">
        <f t="shared" si="0"/>
        <v>1.0731515211184406</v>
      </c>
      <c r="H34" s="30"/>
      <c r="I34" s="31">
        <f t="shared" si="16"/>
        <v>66.900265826523579</v>
      </c>
      <c r="J34" s="19"/>
      <c r="K34" s="19">
        <f t="shared" si="1"/>
        <v>32.11212759673132</v>
      </c>
      <c r="L34" s="19"/>
      <c r="M34" s="58">
        <v>0.05</v>
      </c>
      <c r="N34" s="19">
        <f t="shared" si="2"/>
        <v>1.6056063798365661</v>
      </c>
      <c r="O34" s="16">
        <f t="shared" si="3"/>
        <v>16.05606379836566</v>
      </c>
      <c r="P34" s="17" t="s">
        <v>2</v>
      </c>
      <c r="Q34" s="14">
        <v>2</v>
      </c>
      <c r="R34" s="18">
        <v>0</v>
      </c>
      <c r="S34" s="19">
        <f t="shared" si="17"/>
        <v>88</v>
      </c>
      <c r="T34" s="14">
        <v>0</v>
      </c>
      <c r="U34" s="18">
        <v>0</v>
      </c>
      <c r="V34" s="15">
        <f t="shared" si="18"/>
        <v>0</v>
      </c>
      <c r="W34" s="14">
        <v>0</v>
      </c>
      <c r="X34" s="18">
        <v>0</v>
      </c>
      <c r="Y34" s="19">
        <f t="shared" si="19"/>
        <v>0</v>
      </c>
      <c r="Z34" s="14">
        <v>0</v>
      </c>
      <c r="AA34" s="18">
        <v>0</v>
      </c>
      <c r="AB34" s="15">
        <f t="shared" si="20"/>
        <v>0</v>
      </c>
      <c r="AC34" s="14">
        <v>0</v>
      </c>
      <c r="AD34" s="18">
        <v>0</v>
      </c>
      <c r="AE34" s="19">
        <f t="shared" si="21"/>
        <v>0</v>
      </c>
      <c r="AF34" s="16">
        <f t="shared" si="4"/>
        <v>88</v>
      </c>
      <c r="AG34" s="17" t="s">
        <v>2</v>
      </c>
    </row>
    <row r="35" spans="1:33" x14ac:dyDescent="0.3">
      <c r="A35" s="54"/>
      <c r="B35" s="2" t="s">
        <v>122</v>
      </c>
      <c r="C35" s="57" t="s">
        <v>54</v>
      </c>
      <c r="D35" s="2"/>
      <c r="E35" s="71">
        <v>88</v>
      </c>
      <c r="F35" s="19"/>
      <c r="G35" s="30">
        <f t="shared" si="0"/>
        <v>0.86639755833415377</v>
      </c>
      <c r="H35" s="30"/>
      <c r="I35" s="31">
        <f t="shared" si="16"/>
        <v>54.011223786551142</v>
      </c>
      <c r="J35" s="19"/>
      <c r="K35" s="19">
        <f t="shared" si="1"/>
        <v>25.925387417544545</v>
      </c>
      <c r="L35" s="19"/>
      <c r="M35" s="58">
        <v>0.05</v>
      </c>
      <c r="N35" s="19">
        <f t="shared" si="2"/>
        <v>1.2962693708772273</v>
      </c>
      <c r="O35" s="16">
        <f t="shared" si="3"/>
        <v>12.962693708772273</v>
      </c>
      <c r="P35" s="17" t="s">
        <v>2</v>
      </c>
      <c r="Q35" s="14">
        <v>2</v>
      </c>
      <c r="R35" s="18">
        <v>0</v>
      </c>
      <c r="S35" s="19">
        <f t="shared" si="17"/>
        <v>88</v>
      </c>
      <c r="T35" s="14">
        <v>0</v>
      </c>
      <c r="U35" s="18">
        <v>0</v>
      </c>
      <c r="V35" s="15">
        <f t="shared" si="18"/>
        <v>0</v>
      </c>
      <c r="W35" s="14">
        <v>0</v>
      </c>
      <c r="X35" s="18">
        <v>0</v>
      </c>
      <c r="Y35" s="19">
        <f t="shared" si="19"/>
        <v>0</v>
      </c>
      <c r="Z35" s="14">
        <v>0</v>
      </c>
      <c r="AA35" s="18">
        <v>0</v>
      </c>
      <c r="AB35" s="15">
        <f t="shared" si="20"/>
        <v>0</v>
      </c>
      <c r="AC35" s="14">
        <v>0</v>
      </c>
      <c r="AD35" s="18">
        <v>0</v>
      </c>
      <c r="AE35" s="19">
        <f t="shared" si="21"/>
        <v>0</v>
      </c>
      <c r="AF35" s="16">
        <f t="shared" si="4"/>
        <v>88</v>
      </c>
      <c r="AG35" s="17" t="s">
        <v>2</v>
      </c>
    </row>
    <row r="36" spans="1:33" x14ac:dyDescent="0.3">
      <c r="A36" s="21"/>
      <c r="B36" s="21"/>
      <c r="C36" s="34"/>
      <c r="D36" s="20"/>
      <c r="E36" s="21"/>
      <c r="F36" s="21"/>
      <c r="G36" s="22"/>
      <c r="H36" s="22"/>
      <c r="I36" s="21"/>
      <c r="J36" s="21"/>
      <c r="K36" s="21"/>
      <c r="L36" s="21"/>
      <c r="M36" s="23"/>
      <c r="N36" s="21"/>
      <c r="O36" s="24"/>
      <c r="P36" s="25"/>
      <c r="Q36" s="26"/>
      <c r="R36" s="27"/>
      <c r="S36" s="21"/>
      <c r="T36" s="26"/>
      <c r="U36" s="27"/>
      <c r="V36" s="28"/>
      <c r="W36" s="26"/>
      <c r="X36" s="27"/>
      <c r="Y36" s="21"/>
      <c r="Z36" s="26"/>
      <c r="AA36" s="27"/>
      <c r="AB36" s="28"/>
      <c r="AC36" s="26"/>
      <c r="AD36" s="27"/>
      <c r="AE36" s="21"/>
      <c r="AF36" s="24"/>
      <c r="AG36" s="25"/>
    </row>
    <row r="37" spans="1:33" x14ac:dyDescent="0.3">
      <c r="A37" s="54"/>
      <c r="B37" s="2"/>
      <c r="C37" s="33"/>
      <c r="D37" s="2"/>
      <c r="E37" s="5"/>
      <c r="F37" s="5"/>
      <c r="G37" s="46"/>
      <c r="H37" s="46"/>
      <c r="I37" s="5"/>
      <c r="J37" s="5"/>
      <c r="K37" s="5"/>
      <c r="L37" s="5"/>
      <c r="M37" s="6"/>
      <c r="N37" s="5"/>
      <c r="O37" s="5"/>
      <c r="P37" s="2"/>
      <c r="Q37" s="48"/>
      <c r="R37" s="49"/>
      <c r="S37" s="5"/>
      <c r="T37" s="48"/>
      <c r="U37" s="49"/>
      <c r="V37" s="50"/>
      <c r="W37" s="48"/>
      <c r="X37" s="49"/>
      <c r="Y37" s="5"/>
      <c r="Z37" s="48"/>
      <c r="AA37" s="49"/>
      <c r="AB37" s="50"/>
      <c r="AC37" s="48"/>
      <c r="AD37" s="49"/>
      <c r="AE37" s="5"/>
      <c r="AF37" s="47"/>
      <c r="AG37" s="7"/>
    </row>
    <row r="38" spans="1:33" s="45" customFormat="1" ht="18" x14ac:dyDescent="0.35">
      <c r="A38" s="55"/>
      <c r="B38" s="2"/>
      <c r="C38" s="33"/>
      <c r="D38" s="2"/>
      <c r="E38" s="150">
        <f>SUM(E19:E35)</f>
        <v>10157</v>
      </c>
      <c r="F38" s="150"/>
      <c r="G38" s="150">
        <f>SUM(G19:G35)</f>
        <v>99.999999999999986</v>
      </c>
      <c r="H38" s="150"/>
      <c r="I38" s="150">
        <f>SUM(I19:I35)</f>
        <v>6234</v>
      </c>
      <c r="J38" s="150"/>
      <c r="K38" s="150">
        <f>SUM(K19:K35)</f>
        <v>2992.3199999999993</v>
      </c>
      <c r="L38" s="150"/>
      <c r="M38" s="74">
        <f>SUM(M19:M35)/COUNT(M19:M35)</f>
        <v>5.5882352941176487E-2</v>
      </c>
      <c r="N38" s="37">
        <f>SUM(N18:N36)</f>
        <v>276.6503983459682</v>
      </c>
      <c r="O38" s="38">
        <f>SUM(O19:O35)</f>
        <v>2766.5039834596823</v>
      </c>
      <c r="P38" s="39" t="s">
        <v>2</v>
      </c>
      <c r="Q38" s="40">
        <f>SUM(Q18:Q36)</f>
        <v>316</v>
      </c>
      <c r="R38" s="41">
        <f>SUM(R18:R36)</f>
        <v>0</v>
      </c>
      <c r="S38" s="42"/>
      <c r="T38" s="40">
        <f>SUM(T18:T36)</f>
        <v>65</v>
      </c>
      <c r="U38" s="41">
        <f>SUM(U18:U36)</f>
        <v>0</v>
      </c>
      <c r="V38" s="43"/>
      <c r="W38" s="40">
        <f>SUM(W18:W36)</f>
        <v>34</v>
      </c>
      <c r="X38" s="41">
        <f>SUM(X18:X36)</f>
        <v>0</v>
      </c>
      <c r="Y38" s="42"/>
      <c r="Z38" s="40">
        <f>SUM(Z18:Z36)</f>
        <v>0</v>
      </c>
      <c r="AA38" s="41">
        <f>SUM(AA18:AA36)</f>
        <v>0</v>
      </c>
      <c r="AB38" s="43"/>
      <c r="AC38" s="40">
        <f>SUM(AC18:AC36)</f>
        <v>0</v>
      </c>
      <c r="AD38" s="41">
        <f>SUM(AD18:AD36)</f>
        <v>0</v>
      </c>
      <c r="AE38" s="42"/>
      <c r="AF38" s="38">
        <f>SUM(AF19:AF35)</f>
        <v>26424</v>
      </c>
      <c r="AG38" s="44" t="s">
        <v>2</v>
      </c>
    </row>
    <row r="39" spans="1:33" s="45" customFormat="1" ht="14.4" customHeight="1" x14ac:dyDescent="0.35">
      <c r="A39" s="55"/>
      <c r="B39" s="2"/>
      <c r="C39" s="33"/>
      <c r="D39" s="2"/>
      <c r="E39" s="98"/>
      <c r="F39" s="51"/>
      <c r="G39" s="52"/>
      <c r="H39" s="52"/>
      <c r="I39" s="98"/>
      <c r="J39" s="98"/>
      <c r="K39" s="98"/>
      <c r="L39" s="98"/>
      <c r="M39" s="37"/>
      <c r="N39" s="37"/>
      <c r="O39" s="72"/>
      <c r="P39" s="55"/>
      <c r="Q39" s="40"/>
      <c r="R39" s="41"/>
      <c r="S39" s="42"/>
      <c r="T39" s="40"/>
      <c r="U39" s="41"/>
      <c r="V39" s="43"/>
      <c r="W39" s="40"/>
      <c r="X39" s="41"/>
      <c r="Y39" s="42"/>
      <c r="Z39" s="40"/>
      <c r="AA39" s="41"/>
      <c r="AB39" s="43"/>
      <c r="AC39" s="40"/>
      <c r="AD39" s="41"/>
      <c r="AE39" s="42"/>
      <c r="AF39" s="38"/>
      <c r="AG39" s="44"/>
    </row>
    <row r="40" spans="1:33" x14ac:dyDescent="0.3">
      <c r="I40" s="60"/>
      <c r="J40" s="60"/>
      <c r="K40" s="60"/>
      <c r="L40" s="60"/>
      <c r="M40" s="60"/>
    </row>
    <row r="41" spans="1:33" ht="15.6" x14ac:dyDescent="0.3">
      <c r="B41" s="65" t="s">
        <v>14</v>
      </c>
      <c r="J41" s="60"/>
      <c r="K41" s="60"/>
      <c r="L41" s="60"/>
      <c r="M41" s="60"/>
      <c r="N41" s="61" t="s">
        <v>32</v>
      </c>
      <c r="O41" s="62" t="s">
        <v>16</v>
      </c>
      <c r="P41" s="63"/>
      <c r="Q41" s="64">
        <f>Q38</f>
        <v>316</v>
      </c>
      <c r="R41" s="64" t="s">
        <v>27</v>
      </c>
      <c r="S41" s="8"/>
      <c r="T41" s="64">
        <f>T38</f>
        <v>65</v>
      </c>
      <c r="U41" s="64" t="s">
        <v>26</v>
      </c>
      <c r="V41" s="8"/>
      <c r="W41" s="64">
        <f>W38</f>
        <v>34</v>
      </c>
      <c r="X41" s="64" t="s">
        <v>25</v>
      </c>
      <c r="Y41" s="8"/>
      <c r="Z41" s="64">
        <f>Z38</f>
        <v>0</v>
      </c>
      <c r="AA41" s="64" t="s">
        <v>28</v>
      </c>
      <c r="AB41" s="8"/>
      <c r="AC41" s="64">
        <f>AC38</f>
        <v>0</v>
      </c>
      <c r="AD41" s="64" t="s">
        <v>29</v>
      </c>
      <c r="AE41" s="99" t="s">
        <v>296</v>
      </c>
      <c r="AF41" s="100">
        <f>Q41*11+T41*22+W41*50+Z41*75+AC41*150</f>
        <v>6606</v>
      </c>
      <c r="AG41" s="61" t="s">
        <v>297</v>
      </c>
    </row>
    <row r="42" spans="1:33" ht="15.6" x14ac:dyDescent="0.3">
      <c r="C42" s="73"/>
      <c r="D42" s="73"/>
      <c r="J42" s="60"/>
      <c r="K42" s="60"/>
      <c r="L42" s="60"/>
      <c r="M42" s="60"/>
      <c r="N42" s="66" t="s">
        <v>33</v>
      </c>
      <c r="O42" s="67" t="s">
        <v>16</v>
      </c>
      <c r="P42" s="68"/>
      <c r="Q42" s="69">
        <f>R38</f>
        <v>0</v>
      </c>
      <c r="R42" s="70" t="s">
        <v>27</v>
      </c>
      <c r="S42" s="9"/>
      <c r="T42" s="69">
        <f>U38</f>
        <v>0</v>
      </c>
      <c r="U42" s="70" t="s">
        <v>26</v>
      </c>
      <c r="V42" s="9"/>
      <c r="W42" s="69">
        <f>X38</f>
        <v>0</v>
      </c>
      <c r="X42" s="70" t="s">
        <v>25</v>
      </c>
      <c r="Y42" s="9"/>
      <c r="Z42" s="69">
        <f>AA38</f>
        <v>0</v>
      </c>
      <c r="AA42" s="70" t="s">
        <v>28</v>
      </c>
      <c r="AB42" s="9"/>
      <c r="AC42" s="69">
        <f>AD38</f>
        <v>0</v>
      </c>
      <c r="AD42" s="70" t="s">
        <v>29</v>
      </c>
      <c r="AE42" s="101" t="s">
        <v>296</v>
      </c>
      <c r="AF42" s="66">
        <f>Q42*11+T42*22+W42*50+Z42*75+AC42*150</f>
        <v>0</v>
      </c>
      <c r="AG42" s="66" t="s">
        <v>297</v>
      </c>
    </row>
    <row r="43" spans="1:33" x14ac:dyDescent="0.3">
      <c r="B43" s="13" t="s">
        <v>261</v>
      </c>
    </row>
    <row r="44" spans="1:33" ht="18" x14ac:dyDescent="0.35">
      <c r="B44" s="13" t="s">
        <v>262</v>
      </c>
      <c r="K44" s="76"/>
      <c r="L44" s="76"/>
      <c r="M44" s="76"/>
      <c r="N44" s="77" t="s">
        <v>263</v>
      </c>
      <c r="O44" s="78">
        <f>((R38*$S$16*11*2)+(U38*$V$16*22*2)+(X38*$Y$16*50)+(AA38*$AB$16*0.5*75)+(AD38*$AE$16*150*0.25))</f>
        <v>0</v>
      </c>
      <c r="P44" s="79" t="s">
        <v>2</v>
      </c>
      <c r="AD44" s="102" t="s">
        <v>298</v>
      </c>
      <c r="AE44" s="102"/>
      <c r="AF44" s="103">
        <f>AF41+AF42</f>
        <v>6606</v>
      </c>
      <c r="AG44" s="102" t="s">
        <v>297</v>
      </c>
    </row>
    <row r="45" spans="1:33" ht="25.8" x14ac:dyDescent="0.5">
      <c r="K45" s="76"/>
      <c r="L45" s="76"/>
      <c r="M45" s="76"/>
      <c r="N45" s="80" t="s">
        <v>41</v>
      </c>
      <c r="O45" s="81">
        <f>((R38*$S$16*11*2)+(U38*$V$16*22*2)+(X38*$Y$16*50)+(AA38*$AB$16*0.5*75)+(AD38*$AE$16*150*0.25))/O38*100</f>
        <v>0</v>
      </c>
      <c r="P45" s="82" t="s">
        <v>264</v>
      </c>
    </row>
  </sheetData>
  <mergeCells count="11">
    <mergeCell ref="A4:AG4"/>
    <mergeCell ref="B9:F9"/>
    <mergeCell ref="A6:AG6"/>
    <mergeCell ref="E38:F38"/>
    <mergeCell ref="G38:H38"/>
    <mergeCell ref="I38:J38"/>
    <mergeCell ref="K38:L38"/>
    <mergeCell ref="O15:P15"/>
    <mergeCell ref="AF15:AG15"/>
    <mergeCell ref="O14:P14"/>
    <mergeCell ref="AF14:AG14"/>
  </mergeCells>
  <pageMargins left="0.78740157480314965" right="0.78740157480314965" top="0.39370078740157483" bottom="0.39370078740157483" header="0" footer="0"/>
  <pageSetup paperSize="8" scale="93" orientation="landscape" r:id="rId1"/>
  <headerFooter>
    <oddHeader>&amp;R&amp;"NDSFrutiger 45 Light,Standard"&amp;10Ladeinfrastrukturkonzept für den Landkreis Hildesheim und die kreisangehörigen Kommunen</oddHeader>
    <oddFooter>&amp;L&amp;"NDSFrutiger 45 Light,Standard"&amp;10Anlage 2: LISA-Tabellen&amp;R&amp;"NDSFrutiger 45 Light,Standard"&amp;10Seite &amp;"NDSFrutiger 45 Light,Fett"&amp;P&amp;"NDSFrutiger 45 Light,Standard" von&amp;"NDSFrutiger 45 Light,Fett"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01C70-78D7-4894-BC6E-CEF38F9D1166}">
  <dimension ref="A1:AK33"/>
  <sheetViews>
    <sheetView view="pageLayout" zoomScale="85" zoomScaleNormal="100" zoomScalePageLayoutView="85" workbookViewId="0">
      <selection activeCell="AF11" sqref="AF11"/>
    </sheetView>
  </sheetViews>
  <sheetFormatPr baseColWidth="10" defaultColWidth="11.5546875" defaultRowHeight="14.4" x14ac:dyDescent="0.3"/>
  <cols>
    <col min="1" max="1" width="3.44140625" style="13" customWidth="1"/>
    <col min="2" max="2" width="43" style="13" customWidth="1"/>
    <col min="3" max="4" width="3.44140625" style="13" customWidth="1"/>
    <col min="5" max="5" width="17.6640625" style="13" customWidth="1"/>
    <col min="6" max="6" width="3.44140625" style="13" customWidth="1"/>
    <col min="7" max="7" width="12.44140625" style="13" bestFit="1" customWidth="1"/>
    <col min="8" max="8" width="3.44140625" style="13" customWidth="1"/>
    <col min="9" max="9" width="11.5546875" style="13"/>
    <col min="10" max="10" width="3.44140625" style="13" customWidth="1"/>
    <col min="11" max="11" width="11.5546875" style="13"/>
    <col min="12" max="12" width="3.44140625" style="13" customWidth="1"/>
    <col min="13" max="13" width="22" style="13" customWidth="1"/>
    <col min="14" max="14" width="26.109375" style="13" customWidth="1"/>
    <col min="15" max="15" width="19.5546875" style="13" customWidth="1"/>
    <col min="16" max="16" width="8.33203125" style="13" customWidth="1"/>
    <col min="17" max="18" width="11.5546875" style="13"/>
    <col min="19" max="19" width="12.6640625" style="13" bestFit="1" customWidth="1"/>
    <col min="20" max="21" width="11.5546875" style="13"/>
    <col min="22" max="22" width="12.6640625" style="13" bestFit="1" customWidth="1"/>
    <col min="23" max="24" width="11.5546875" style="13"/>
    <col min="25" max="25" width="12.6640625" style="13" bestFit="1" customWidth="1"/>
    <col min="26" max="26" width="9.109375" style="13" customWidth="1"/>
    <col min="27" max="27" width="9.5546875" style="13" customWidth="1"/>
    <col min="28" max="28" width="10.5546875" style="13" customWidth="1"/>
    <col min="29" max="29" width="9.33203125" style="13" customWidth="1"/>
    <col min="30" max="30" width="9.6640625" style="13" customWidth="1"/>
    <col min="31" max="31" width="11.33203125" style="13" customWidth="1"/>
    <col min="32" max="33" width="16.109375" style="13" customWidth="1"/>
    <col min="34" max="16384" width="11.5546875" style="13"/>
  </cols>
  <sheetData>
    <row r="1" spans="1:37" x14ac:dyDescent="0.3">
      <c r="F1" s="104"/>
      <c r="G1" s="105"/>
      <c r="H1" s="106"/>
      <c r="I1" s="106"/>
      <c r="L1" s="96"/>
      <c r="P1" s="60"/>
      <c r="T1" s="107"/>
    </row>
    <row r="2" spans="1:37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37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7" ht="40.799999999999997" x14ac:dyDescent="0.75">
      <c r="A4" s="144" t="s">
        <v>285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1"/>
      <c r="AI4" s="141"/>
      <c r="AJ4" s="141"/>
      <c r="AK4" s="141"/>
    </row>
    <row r="5" spans="1:37" x14ac:dyDescent="0.3">
      <c r="F5" s="104"/>
      <c r="G5" s="105"/>
      <c r="H5" s="106"/>
      <c r="I5" s="106"/>
      <c r="L5" s="96"/>
      <c r="P5" s="60"/>
      <c r="T5" s="107"/>
    </row>
    <row r="6" spans="1:37" ht="21" x14ac:dyDescent="0.4">
      <c r="A6" s="148" t="s">
        <v>257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</row>
    <row r="7" spans="1:37" x14ac:dyDescent="0.3">
      <c r="F7" s="104"/>
      <c r="G7" s="105"/>
      <c r="H7" s="106"/>
      <c r="I7" s="106"/>
      <c r="L7" s="96"/>
      <c r="P7" s="60"/>
      <c r="Q7" s="73"/>
      <c r="R7" s="73"/>
      <c r="S7" s="73"/>
      <c r="T7" s="108"/>
    </row>
    <row r="8" spans="1:37" ht="33" x14ac:dyDescent="0.6">
      <c r="A8" s="109"/>
      <c r="B8" s="109" t="s">
        <v>258</v>
      </c>
      <c r="C8" s="109"/>
      <c r="D8" s="109"/>
      <c r="E8" s="109"/>
      <c r="F8" s="109"/>
      <c r="G8" s="110"/>
      <c r="H8" s="111"/>
      <c r="I8" s="111"/>
      <c r="J8" s="111"/>
      <c r="K8" s="111"/>
      <c r="L8" s="111"/>
      <c r="M8" s="111"/>
      <c r="P8" s="75" t="s">
        <v>259</v>
      </c>
      <c r="T8" s="111"/>
    </row>
    <row r="9" spans="1:37" x14ac:dyDescent="0.3">
      <c r="B9" s="145" t="s">
        <v>260</v>
      </c>
      <c r="C9" s="145"/>
      <c r="D9" s="145"/>
      <c r="E9" s="145"/>
      <c r="F9" s="145"/>
    </row>
    <row r="11" spans="1:37" ht="21" x14ac:dyDescent="0.4">
      <c r="A11" s="112"/>
      <c r="B11" s="56" t="s">
        <v>77</v>
      </c>
      <c r="C11" s="56"/>
      <c r="D11" s="56"/>
      <c r="E11" s="56"/>
    </row>
    <row r="12" spans="1:37" x14ac:dyDescent="0.3">
      <c r="F12" s="104"/>
      <c r="G12" s="105"/>
      <c r="H12" s="106"/>
      <c r="K12" s="96"/>
      <c r="O12" s="60"/>
      <c r="P12" s="73"/>
      <c r="Q12" s="73"/>
      <c r="R12" s="73"/>
      <c r="S12" s="108"/>
    </row>
    <row r="13" spans="1:37" x14ac:dyDescent="0.3">
      <c r="A13" s="54"/>
      <c r="B13" s="2"/>
      <c r="C13" s="33"/>
      <c r="D13" s="2"/>
      <c r="E13" s="94"/>
      <c r="F13" s="94"/>
      <c r="G13" s="54"/>
      <c r="H13" s="54"/>
      <c r="I13" s="90"/>
      <c r="J13" s="90"/>
      <c r="K13" s="90"/>
      <c r="L13" s="90"/>
      <c r="M13" s="113"/>
      <c r="N13" s="114"/>
      <c r="O13" s="114"/>
      <c r="P13" s="114"/>
      <c r="Q13" s="115" t="s">
        <v>12</v>
      </c>
      <c r="R13" s="115"/>
      <c r="S13" s="115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54"/>
      <c r="AG13" s="54"/>
    </row>
    <row r="14" spans="1:37" x14ac:dyDescent="0.3">
      <c r="A14" s="54"/>
      <c r="B14" s="117" t="s">
        <v>20</v>
      </c>
      <c r="C14" s="118"/>
      <c r="D14" s="117"/>
      <c r="E14" s="119" t="s">
        <v>34</v>
      </c>
      <c r="F14" s="120"/>
      <c r="G14" s="119" t="s">
        <v>41</v>
      </c>
      <c r="H14" s="120"/>
      <c r="I14" s="121" t="s">
        <v>0</v>
      </c>
      <c r="J14" s="121"/>
      <c r="K14" s="121" t="s">
        <v>15</v>
      </c>
      <c r="L14" s="121"/>
      <c r="M14" s="121" t="s">
        <v>35</v>
      </c>
      <c r="N14" s="119" t="s">
        <v>36</v>
      </c>
      <c r="O14" s="149" t="s">
        <v>42</v>
      </c>
      <c r="P14" s="149"/>
      <c r="Q14" s="94" t="s">
        <v>8</v>
      </c>
      <c r="R14" s="89"/>
      <c r="S14" s="89" t="s">
        <v>0</v>
      </c>
      <c r="T14" s="122" t="s">
        <v>8</v>
      </c>
      <c r="U14" s="123"/>
      <c r="V14" s="122" t="s">
        <v>0</v>
      </c>
      <c r="W14" s="94" t="s">
        <v>6</v>
      </c>
      <c r="X14" s="89"/>
      <c r="Y14" s="94" t="s">
        <v>0</v>
      </c>
      <c r="Z14" s="122" t="s">
        <v>7</v>
      </c>
      <c r="AA14" s="123"/>
      <c r="AB14" s="122" t="s">
        <v>0</v>
      </c>
      <c r="AC14" s="94" t="s">
        <v>21</v>
      </c>
      <c r="AD14" s="89"/>
      <c r="AE14" s="94" t="s">
        <v>0</v>
      </c>
      <c r="AF14" s="149" t="s">
        <v>49</v>
      </c>
      <c r="AG14" s="149"/>
    </row>
    <row r="15" spans="1:37" x14ac:dyDescent="0.3">
      <c r="A15" s="54"/>
      <c r="B15" s="117"/>
      <c r="C15" s="118"/>
      <c r="D15" s="117"/>
      <c r="E15" s="120"/>
      <c r="F15" s="124"/>
      <c r="G15" s="53" t="s">
        <v>39</v>
      </c>
      <c r="H15" s="119"/>
      <c r="I15" s="125" t="s">
        <v>44</v>
      </c>
      <c r="J15" s="126"/>
      <c r="K15" s="119" t="s">
        <v>1</v>
      </c>
      <c r="L15" s="119"/>
      <c r="M15" s="119" t="s">
        <v>45</v>
      </c>
      <c r="N15" s="119" t="s">
        <v>37</v>
      </c>
      <c r="O15" s="149" t="s">
        <v>43</v>
      </c>
      <c r="P15" s="149"/>
      <c r="Q15" s="114" t="s">
        <v>3</v>
      </c>
      <c r="R15" s="97"/>
      <c r="S15" s="89" t="s">
        <v>17</v>
      </c>
      <c r="T15" s="127" t="s">
        <v>4</v>
      </c>
      <c r="U15" s="128"/>
      <c r="V15" s="122" t="s">
        <v>17</v>
      </c>
      <c r="W15" s="114" t="s">
        <v>5</v>
      </c>
      <c r="X15" s="97"/>
      <c r="Y15" s="94" t="s">
        <v>17</v>
      </c>
      <c r="Z15" s="127" t="s">
        <v>13</v>
      </c>
      <c r="AA15" s="128"/>
      <c r="AB15" s="122" t="s">
        <v>19</v>
      </c>
      <c r="AC15" s="114" t="s">
        <v>22</v>
      </c>
      <c r="AD15" s="97"/>
      <c r="AE15" s="94" t="s">
        <v>19</v>
      </c>
      <c r="AF15" s="149" t="s">
        <v>43</v>
      </c>
      <c r="AG15" s="149"/>
    </row>
    <row r="16" spans="1:37" x14ac:dyDescent="0.3">
      <c r="A16" s="54"/>
      <c r="B16" s="2"/>
      <c r="C16" s="33"/>
      <c r="D16" s="2"/>
      <c r="E16" s="129">
        <v>3117</v>
      </c>
      <c r="F16" s="130"/>
      <c r="G16" s="131">
        <v>100</v>
      </c>
      <c r="H16" s="89"/>
      <c r="I16" s="129">
        <v>4237</v>
      </c>
      <c r="J16" s="132"/>
      <c r="K16" s="133">
        <v>0.48</v>
      </c>
      <c r="L16" s="134"/>
      <c r="M16" s="135" t="s">
        <v>30</v>
      </c>
      <c r="N16" s="54"/>
      <c r="O16" s="54">
        <f>O17*0.2</f>
        <v>10</v>
      </c>
      <c r="P16" s="54" t="s">
        <v>55</v>
      </c>
      <c r="Q16" s="114"/>
      <c r="R16" s="97"/>
      <c r="S16" s="97">
        <v>2</v>
      </c>
      <c r="T16" s="127"/>
      <c r="U16" s="128"/>
      <c r="V16" s="128">
        <v>2</v>
      </c>
      <c r="W16" s="114"/>
      <c r="X16" s="97"/>
      <c r="Y16" s="97">
        <v>4</v>
      </c>
      <c r="Z16" s="127"/>
      <c r="AA16" s="128"/>
      <c r="AB16" s="128">
        <v>6</v>
      </c>
      <c r="AC16" s="114"/>
      <c r="AD16" s="97"/>
      <c r="AE16" s="97">
        <v>8</v>
      </c>
      <c r="AF16" s="54"/>
      <c r="AG16" s="54"/>
    </row>
    <row r="17" spans="1:33" x14ac:dyDescent="0.3">
      <c r="A17" s="21"/>
      <c r="B17" s="21"/>
      <c r="C17" s="34"/>
      <c r="D17" s="20"/>
      <c r="E17" s="35" t="s">
        <v>38</v>
      </c>
      <c r="F17" s="136"/>
      <c r="G17" s="36" t="s">
        <v>40</v>
      </c>
      <c r="H17" s="137"/>
      <c r="I17" s="59"/>
      <c r="J17" s="21"/>
      <c r="K17" s="36" t="s">
        <v>50</v>
      </c>
      <c r="L17" s="21"/>
      <c r="M17" s="21"/>
      <c r="N17" s="20"/>
      <c r="O17" s="20">
        <v>50</v>
      </c>
      <c r="P17" s="20" t="s">
        <v>9</v>
      </c>
      <c r="Q17" s="138" t="s">
        <v>18</v>
      </c>
      <c r="R17" s="139" t="s">
        <v>23</v>
      </c>
      <c r="S17" s="137" t="s">
        <v>31</v>
      </c>
      <c r="T17" s="138" t="s">
        <v>10</v>
      </c>
      <c r="U17" s="139" t="s">
        <v>23</v>
      </c>
      <c r="V17" s="140" t="s">
        <v>31</v>
      </c>
      <c r="W17" s="138" t="s">
        <v>11</v>
      </c>
      <c r="X17" s="139" t="s">
        <v>23</v>
      </c>
      <c r="Y17" s="137" t="s">
        <v>31</v>
      </c>
      <c r="Z17" s="138" t="s">
        <v>11</v>
      </c>
      <c r="AA17" s="139" t="s">
        <v>23</v>
      </c>
      <c r="AB17" s="140" t="s">
        <v>31</v>
      </c>
      <c r="AC17" s="138" t="s">
        <v>11</v>
      </c>
      <c r="AD17" s="139" t="s">
        <v>23</v>
      </c>
      <c r="AE17" s="137" t="s">
        <v>31</v>
      </c>
      <c r="AF17" s="20"/>
      <c r="AG17" s="20"/>
    </row>
    <row r="18" spans="1:33" x14ac:dyDescent="0.3">
      <c r="A18" s="29"/>
      <c r="B18" s="29"/>
      <c r="C18" s="32"/>
      <c r="D18" s="29"/>
      <c r="E18" s="3"/>
      <c r="F18" s="3"/>
      <c r="G18" s="4"/>
      <c r="H18" s="4"/>
      <c r="I18" s="5"/>
      <c r="J18" s="5"/>
      <c r="K18" s="5"/>
      <c r="L18" s="5"/>
      <c r="M18" s="6"/>
      <c r="N18" s="2"/>
      <c r="O18" s="7"/>
      <c r="P18" s="7"/>
      <c r="Q18" s="8"/>
      <c r="R18" s="9"/>
      <c r="S18" s="2"/>
      <c r="T18" s="10"/>
      <c r="U18" s="11"/>
      <c r="V18" s="12"/>
      <c r="W18" s="8"/>
      <c r="X18" s="9"/>
      <c r="Y18" s="2"/>
      <c r="Z18" s="8"/>
      <c r="AA18" s="9"/>
      <c r="AB18" s="12"/>
      <c r="AC18" s="8"/>
      <c r="AD18" s="9"/>
      <c r="AE18" s="2"/>
      <c r="AF18" s="7"/>
      <c r="AG18" s="7"/>
    </row>
    <row r="19" spans="1:33" x14ac:dyDescent="0.3">
      <c r="A19" s="54"/>
      <c r="B19" s="2" t="s">
        <v>60</v>
      </c>
      <c r="C19" s="57" t="s">
        <v>54</v>
      </c>
      <c r="D19" s="2"/>
      <c r="E19" s="71">
        <v>1414</v>
      </c>
      <c r="F19" s="19"/>
      <c r="G19" s="30">
        <f t="shared" ref="G19:G22" si="0">($G$16*E19)/$E$16</f>
        <v>45.364132178376643</v>
      </c>
      <c r="H19" s="30"/>
      <c r="I19" s="31">
        <f>$I$16*G19/100</f>
        <v>1922.0782803978184</v>
      </c>
      <c r="J19" s="19"/>
      <c r="K19" s="19">
        <f t="shared" ref="K19:K22" si="1">I19*$K$16</f>
        <v>922.59757459095283</v>
      </c>
      <c r="L19" s="19"/>
      <c r="M19" s="58">
        <v>0.1</v>
      </c>
      <c r="N19" s="19">
        <f t="shared" ref="N19:N22" si="2">K19*M19</f>
        <v>92.259757459095283</v>
      </c>
      <c r="O19" s="16">
        <f t="shared" ref="O19:O22" si="3">N19*$O$16</f>
        <v>922.59757459095283</v>
      </c>
      <c r="P19" s="17" t="s">
        <v>2</v>
      </c>
      <c r="Q19" s="14">
        <v>0</v>
      </c>
      <c r="R19" s="18">
        <v>0</v>
      </c>
      <c r="S19" s="19">
        <f>(Q19+R19)*11*2*$S$16</f>
        <v>0</v>
      </c>
      <c r="T19" s="14">
        <v>4</v>
      </c>
      <c r="U19" s="18">
        <v>2</v>
      </c>
      <c r="V19" s="15">
        <f>(T19+U19)*22*2*$V$16</f>
        <v>528</v>
      </c>
      <c r="W19" s="14">
        <v>2</v>
      </c>
      <c r="X19" s="18">
        <v>0</v>
      </c>
      <c r="Y19" s="19">
        <f>(W19+X19)*50*1*$Y$16</f>
        <v>400</v>
      </c>
      <c r="Z19" s="14">
        <v>0</v>
      </c>
      <c r="AA19" s="18">
        <v>0</v>
      </c>
      <c r="AB19" s="15">
        <f>(Z19+AA19)*75*0.5*$AB$16</f>
        <v>0</v>
      </c>
      <c r="AC19" s="14">
        <v>0</v>
      </c>
      <c r="AD19" s="18">
        <v>0</v>
      </c>
      <c r="AE19" s="19">
        <f>(AC19+AD19)*150*0.25*$AE$16</f>
        <v>0</v>
      </c>
      <c r="AF19" s="16">
        <f t="shared" ref="AF19:AF22" si="4">S19+V19+Y19+AB19+AE19</f>
        <v>928</v>
      </c>
      <c r="AG19" s="17" t="s">
        <v>2</v>
      </c>
    </row>
    <row r="20" spans="1:33" x14ac:dyDescent="0.3">
      <c r="A20" s="54"/>
      <c r="B20" s="2" t="s">
        <v>123</v>
      </c>
      <c r="C20" s="57" t="s">
        <v>54</v>
      </c>
      <c r="D20" s="2"/>
      <c r="E20" s="71">
        <v>789</v>
      </c>
      <c r="F20" s="19"/>
      <c r="G20" s="30">
        <f t="shared" si="0"/>
        <v>25.312800769971126</v>
      </c>
      <c r="H20" s="30"/>
      <c r="I20" s="31">
        <f t="shared" ref="I20:I22" si="5">$I$16*G20/100</f>
        <v>1072.5033686236766</v>
      </c>
      <c r="J20" s="19"/>
      <c r="K20" s="19">
        <f t="shared" si="1"/>
        <v>514.80161693936475</v>
      </c>
      <c r="L20" s="19"/>
      <c r="M20" s="58">
        <v>0.05</v>
      </c>
      <c r="N20" s="19">
        <f t="shared" si="2"/>
        <v>25.74008084696824</v>
      </c>
      <c r="O20" s="16">
        <f t="shared" si="3"/>
        <v>257.40080846968237</v>
      </c>
      <c r="P20" s="17" t="s">
        <v>2</v>
      </c>
      <c r="Q20" s="14">
        <v>0</v>
      </c>
      <c r="R20" s="18">
        <v>0</v>
      </c>
      <c r="S20" s="19">
        <f t="shared" ref="S20:S22" si="6">(Q20+R20)*11*2*$S$16</f>
        <v>0</v>
      </c>
      <c r="T20" s="14">
        <v>16</v>
      </c>
      <c r="U20" s="18">
        <v>0</v>
      </c>
      <c r="V20" s="15">
        <f t="shared" ref="V20:V22" si="7">(T20+U20)*22*2*$V$16</f>
        <v>1408</v>
      </c>
      <c r="W20" s="14">
        <v>0</v>
      </c>
      <c r="X20" s="18">
        <v>0</v>
      </c>
      <c r="Y20" s="19">
        <f t="shared" ref="Y20:Y22" si="8">(W20+X20)*50*1*$Y$16</f>
        <v>0</v>
      </c>
      <c r="Z20" s="14">
        <v>0</v>
      </c>
      <c r="AA20" s="18">
        <v>0</v>
      </c>
      <c r="AB20" s="15">
        <f t="shared" ref="AB20:AB22" si="9">(Z20+AA20)*75*0.5*$AB$16</f>
        <v>0</v>
      </c>
      <c r="AC20" s="14">
        <v>0</v>
      </c>
      <c r="AD20" s="18">
        <v>0</v>
      </c>
      <c r="AE20" s="19">
        <f t="shared" ref="AE20:AE22" si="10">(AC20+AD20)*150*0.25*$AE$16</f>
        <v>0</v>
      </c>
      <c r="AF20" s="16">
        <f t="shared" si="4"/>
        <v>1408</v>
      </c>
      <c r="AG20" s="17" t="s">
        <v>2</v>
      </c>
    </row>
    <row r="21" spans="1:33" x14ac:dyDescent="0.3">
      <c r="A21" s="54"/>
      <c r="B21" s="2" t="s">
        <v>124</v>
      </c>
      <c r="C21" s="57" t="s">
        <v>54</v>
      </c>
      <c r="D21" s="2"/>
      <c r="E21" s="71">
        <v>643</v>
      </c>
      <c r="F21" s="19"/>
      <c r="G21" s="30">
        <f t="shared" si="0"/>
        <v>20.628809752967598</v>
      </c>
      <c r="H21" s="30"/>
      <c r="I21" s="31">
        <f t="shared" si="5"/>
        <v>874.04266923323712</v>
      </c>
      <c r="J21" s="19"/>
      <c r="K21" s="19">
        <f t="shared" si="1"/>
        <v>419.54048123195378</v>
      </c>
      <c r="L21" s="19"/>
      <c r="M21" s="58">
        <v>0.05</v>
      </c>
      <c r="N21" s="19">
        <f t="shared" si="2"/>
        <v>20.977024061597689</v>
      </c>
      <c r="O21" s="16">
        <f t="shared" si="3"/>
        <v>209.77024061597689</v>
      </c>
      <c r="P21" s="17" t="s">
        <v>2</v>
      </c>
      <c r="Q21" s="14">
        <v>0</v>
      </c>
      <c r="R21" s="18">
        <v>0</v>
      </c>
      <c r="S21" s="19">
        <f t="shared" si="6"/>
        <v>0</v>
      </c>
      <c r="T21" s="14">
        <v>6</v>
      </c>
      <c r="U21" s="18">
        <v>0</v>
      </c>
      <c r="V21" s="15">
        <f t="shared" si="7"/>
        <v>528</v>
      </c>
      <c r="W21" s="14">
        <v>0</v>
      </c>
      <c r="X21" s="18">
        <v>0</v>
      </c>
      <c r="Y21" s="19">
        <f t="shared" si="8"/>
        <v>0</v>
      </c>
      <c r="Z21" s="14">
        <v>0</v>
      </c>
      <c r="AA21" s="18">
        <v>0</v>
      </c>
      <c r="AB21" s="15">
        <f t="shared" si="9"/>
        <v>0</v>
      </c>
      <c r="AC21" s="14">
        <v>0</v>
      </c>
      <c r="AD21" s="18">
        <v>0</v>
      </c>
      <c r="AE21" s="19">
        <f t="shared" si="10"/>
        <v>0</v>
      </c>
      <c r="AF21" s="16">
        <f t="shared" si="4"/>
        <v>528</v>
      </c>
      <c r="AG21" s="17" t="s">
        <v>2</v>
      </c>
    </row>
    <row r="22" spans="1:33" x14ac:dyDescent="0.3">
      <c r="A22" s="54"/>
      <c r="B22" s="2" t="s">
        <v>125</v>
      </c>
      <c r="C22" s="57" t="s">
        <v>54</v>
      </c>
      <c r="D22" s="2"/>
      <c r="E22" s="71">
        <v>271</v>
      </c>
      <c r="F22" s="19"/>
      <c r="G22" s="30">
        <f t="shared" si="0"/>
        <v>8.6942572986846329</v>
      </c>
      <c r="H22" s="30"/>
      <c r="I22" s="31">
        <f t="shared" si="5"/>
        <v>368.37568174526785</v>
      </c>
      <c r="J22" s="19"/>
      <c r="K22" s="19">
        <f t="shared" si="1"/>
        <v>176.82032723772858</v>
      </c>
      <c r="L22" s="19"/>
      <c r="M22" s="58">
        <v>0.05</v>
      </c>
      <c r="N22" s="19">
        <f t="shared" si="2"/>
        <v>8.8410163618864299</v>
      </c>
      <c r="O22" s="16">
        <f t="shared" si="3"/>
        <v>88.410163618864303</v>
      </c>
      <c r="P22" s="17" t="s">
        <v>2</v>
      </c>
      <c r="Q22" s="14">
        <v>0</v>
      </c>
      <c r="R22" s="18">
        <v>0</v>
      </c>
      <c r="S22" s="19">
        <f t="shared" si="6"/>
        <v>0</v>
      </c>
      <c r="T22" s="14">
        <v>12</v>
      </c>
      <c r="U22" s="18">
        <v>0</v>
      </c>
      <c r="V22" s="15">
        <f t="shared" si="7"/>
        <v>1056</v>
      </c>
      <c r="W22" s="14">
        <v>0</v>
      </c>
      <c r="X22" s="18">
        <v>0</v>
      </c>
      <c r="Y22" s="19">
        <f t="shared" si="8"/>
        <v>0</v>
      </c>
      <c r="Z22" s="14">
        <v>0</v>
      </c>
      <c r="AA22" s="18">
        <v>0</v>
      </c>
      <c r="AB22" s="15">
        <f t="shared" si="9"/>
        <v>0</v>
      </c>
      <c r="AC22" s="14">
        <v>0</v>
      </c>
      <c r="AD22" s="18">
        <v>0</v>
      </c>
      <c r="AE22" s="19">
        <f t="shared" si="10"/>
        <v>0</v>
      </c>
      <c r="AF22" s="16">
        <f t="shared" si="4"/>
        <v>1056</v>
      </c>
      <c r="AG22" s="17" t="s">
        <v>2</v>
      </c>
    </row>
    <row r="23" spans="1:33" x14ac:dyDescent="0.3">
      <c r="A23" s="21"/>
      <c r="B23" s="21"/>
      <c r="C23" s="34"/>
      <c r="D23" s="20"/>
      <c r="E23" s="21"/>
      <c r="F23" s="21"/>
      <c r="G23" s="22"/>
      <c r="H23" s="22"/>
      <c r="I23" s="21"/>
      <c r="J23" s="21"/>
      <c r="K23" s="21"/>
      <c r="L23" s="21"/>
      <c r="M23" s="23"/>
      <c r="N23" s="21"/>
      <c r="O23" s="24"/>
      <c r="P23" s="25"/>
      <c r="Q23" s="26"/>
      <c r="R23" s="27"/>
      <c r="S23" s="21"/>
      <c r="T23" s="26"/>
      <c r="U23" s="27"/>
      <c r="V23" s="28"/>
      <c r="W23" s="26"/>
      <c r="X23" s="27"/>
      <c r="Y23" s="21"/>
      <c r="Z23" s="26"/>
      <c r="AA23" s="27"/>
      <c r="AB23" s="28"/>
      <c r="AC23" s="26"/>
      <c r="AD23" s="27"/>
      <c r="AE23" s="21"/>
      <c r="AF23" s="24"/>
      <c r="AG23" s="25"/>
    </row>
    <row r="24" spans="1:33" x14ac:dyDescent="0.3">
      <c r="A24" s="54"/>
      <c r="B24" s="2"/>
      <c r="C24" s="33"/>
      <c r="D24" s="2"/>
      <c r="E24" s="5"/>
      <c r="F24" s="5"/>
      <c r="G24" s="46"/>
      <c r="H24" s="46"/>
      <c r="I24" s="5"/>
      <c r="J24" s="5"/>
      <c r="K24" s="5"/>
      <c r="L24" s="5"/>
      <c r="M24" s="6"/>
      <c r="N24" s="5"/>
      <c r="O24" s="5"/>
      <c r="P24" s="2"/>
      <c r="Q24" s="48"/>
      <c r="R24" s="49"/>
      <c r="S24" s="5"/>
      <c r="T24" s="48"/>
      <c r="U24" s="49"/>
      <c r="V24" s="50"/>
      <c r="W24" s="48"/>
      <c r="X24" s="49"/>
      <c r="Y24" s="5"/>
      <c r="Z24" s="48"/>
      <c r="AA24" s="49"/>
      <c r="AB24" s="50"/>
      <c r="AC24" s="48"/>
      <c r="AD24" s="49"/>
      <c r="AE24" s="5"/>
      <c r="AF24" s="47"/>
      <c r="AG24" s="7"/>
    </row>
    <row r="25" spans="1:33" s="45" customFormat="1" ht="18" x14ac:dyDescent="0.35">
      <c r="A25" s="55"/>
      <c r="B25" s="2"/>
      <c r="C25" s="33"/>
      <c r="D25" s="2"/>
      <c r="E25" s="150">
        <f>SUM(E19:E22)</f>
        <v>3117</v>
      </c>
      <c r="F25" s="150"/>
      <c r="G25" s="150">
        <f>SUM(G19:G22)</f>
        <v>100</v>
      </c>
      <c r="H25" s="150"/>
      <c r="I25" s="150">
        <f>SUM(I19:I22)</f>
        <v>4237</v>
      </c>
      <c r="J25" s="150"/>
      <c r="K25" s="150">
        <f>SUM(K19:K22)</f>
        <v>2033.7600000000002</v>
      </c>
      <c r="L25" s="150"/>
      <c r="M25" s="74">
        <f>SUM(M19:M22)/COUNT(M19:M22)</f>
        <v>6.25E-2</v>
      </c>
      <c r="N25" s="37">
        <f>SUM(N18:N23)</f>
        <v>147.81787872954766</v>
      </c>
      <c r="O25" s="38">
        <f>SUM(O19:O22)</f>
        <v>1478.1787872954765</v>
      </c>
      <c r="P25" s="39" t="s">
        <v>2</v>
      </c>
      <c r="Q25" s="40">
        <f>SUM(Q18:Q23)</f>
        <v>0</v>
      </c>
      <c r="R25" s="41">
        <f>SUM(R18:R23)</f>
        <v>0</v>
      </c>
      <c r="S25" s="42"/>
      <c r="T25" s="40">
        <f>SUM(T18:T23)</f>
        <v>38</v>
      </c>
      <c r="U25" s="41">
        <f>SUM(U18:U23)</f>
        <v>2</v>
      </c>
      <c r="V25" s="43"/>
      <c r="W25" s="40">
        <f>SUM(W18:W23)</f>
        <v>2</v>
      </c>
      <c r="X25" s="41">
        <f>SUM(X18:X23)</f>
        <v>0</v>
      </c>
      <c r="Y25" s="42"/>
      <c r="Z25" s="40">
        <f>SUM(Z18:Z23)</f>
        <v>0</v>
      </c>
      <c r="AA25" s="41">
        <f>SUM(AA18:AA23)</f>
        <v>0</v>
      </c>
      <c r="AB25" s="43"/>
      <c r="AC25" s="40">
        <f>SUM(AC18:AC23)</f>
        <v>0</v>
      </c>
      <c r="AD25" s="41">
        <f>SUM(AD18:AD23)</f>
        <v>0</v>
      </c>
      <c r="AE25" s="42"/>
      <c r="AF25" s="38">
        <f>SUM(AF19:AF22)</f>
        <v>3920</v>
      </c>
      <c r="AG25" s="44" t="s">
        <v>2</v>
      </c>
    </row>
    <row r="26" spans="1:33" s="45" customFormat="1" ht="14.4" customHeight="1" x14ac:dyDescent="0.35">
      <c r="A26" s="55"/>
      <c r="B26" s="2"/>
      <c r="C26" s="33"/>
      <c r="D26" s="2"/>
      <c r="E26" s="98"/>
      <c r="F26" s="51"/>
      <c r="G26" s="52"/>
      <c r="H26" s="52"/>
      <c r="I26" s="98"/>
      <c r="J26" s="98"/>
      <c r="K26" s="98"/>
      <c r="L26" s="98"/>
      <c r="M26" s="37"/>
      <c r="N26" s="37"/>
      <c r="O26" s="72"/>
      <c r="P26" s="55"/>
      <c r="Q26" s="40"/>
      <c r="R26" s="41"/>
      <c r="S26" s="42"/>
      <c r="T26" s="40"/>
      <c r="U26" s="41"/>
      <c r="V26" s="43"/>
      <c r="W26" s="40"/>
      <c r="X26" s="41"/>
      <c r="Y26" s="42"/>
      <c r="Z26" s="40"/>
      <c r="AA26" s="41"/>
      <c r="AB26" s="43"/>
      <c r="AC26" s="40"/>
      <c r="AD26" s="41"/>
      <c r="AE26" s="42"/>
      <c r="AF26" s="38"/>
      <c r="AG26" s="44"/>
    </row>
    <row r="27" spans="1:33" x14ac:dyDescent="0.3">
      <c r="I27" s="60"/>
      <c r="J27" s="60"/>
      <c r="K27" s="60"/>
      <c r="L27" s="60"/>
      <c r="M27" s="60"/>
    </row>
    <row r="28" spans="1:33" ht="15.6" x14ac:dyDescent="0.3">
      <c r="B28" s="65" t="s">
        <v>14</v>
      </c>
      <c r="J28" s="60"/>
      <c r="K28" s="60"/>
      <c r="L28" s="60"/>
      <c r="M28" s="60"/>
      <c r="N28" s="61" t="s">
        <v>32</v>
      </c>
      <c r="O28" s="62" t="s">
        <v>16</v>
      </c>
      <c r="P28" s="63"/>
      <c r="Q28" s="64">
        <f>Q25</f>
        <v>0</v>
      </c>
      <c r="R28" s="64" t="s">
        <v>27</v>
      </c>
      <c r="S28" s="8"/>
      <c r="T28" s="64">
        <f>T25</f>
        <v>38</v>
      </c>
      <c r="U28" s="64" t="s">
        <v>26</v>
      </c>
      <c r="V28" s="8"/>
      <c r="W28" s="64">
        <f>W25</f>
        <v>2</v>
      </c>
      <c r="X28" s="64" t="s">
        <v>25</v>
      </c>
      <c r="Y28" s="8"/>
      <c r="Z28" s="64">
        <f>Z25</f>
        <v>0</v>
      </c>
      <c r="AA28" s="64" t="s">
        <v>28</v>
      </c>
      <c r="AB28" s="8"/>
      <c r="AC28" s="64">
        <f>AC25</f>
        <v>0</v>
      </c>
      <c r="AD28" s="64" t="s">
        <v>29</v>
      </c>
      <c r="AE28" s="99" t="s">
        <v>296</v>
      </c>
      <c r="AF28" s="100">
        <f>Q28*11+T28*22+W28*50+Z28*75+AC28*150</f>
        <v>936</v>
      </c>
      <c r="AG28" s="61" t="s">
        <v>297</v>
      </c>
    </row>
    <row r="29" spans="1:33" ht="15.6" x14ac:dyDescent="0.3">
      <c r="C29" s="73"/>
      <c r="D29" s="73"/>
      <c r="J29" s="60"/>
      <c r="K29" s="60"/>
      <c r="L29" s="60"/>
      <c r="M29" s="60"/>
      <c r="N29" s="66" t="s">
        <v>33</v>
      </c>
      <c r="O29" s="67" t="s">
        <v>16</v>
      </c>
      <c r="P29" s="68"/>
      <c r="Q29" s="69">
        <f>R25</f>
        <v>0</v>
      </c>
      <c r="R29" s="70" t="s">
        <v>27</v>
      </c>
      <c r="S29" s="9"/>
      <c r="T29" s="69">
        <f>U25</f>
        <v>2</v>
      </c>
      <c r="U29" s="70" t="s">
        <v>26</v>
      </c>
      <c r="V29" s="9"/>
      <c r="W29" s="69">
        <f>X25</f>
        <v>0</v>
      </c>
      <c r="X29" s="70" t="s">
        <v>25</v>
      </c>
      <c r="Y29" s="9"/>
      <c r="Z29" s="69">
        <f>AA25</f>
        <v>0</v>
      </c>
      <c r="AA29" s="70" t="s">
        <v>28</v>
      </c>
      <c r="AB29" s="9"/>
      <c r="AC29" s="69">
        <f>AD25</f>
        <v>0</v>
      </c>
      <c r="AD29" s="70" t="s">
        <v>29</v>
      </c>
      <c r="AE29" s="101" t="s">
        <v>296</v>
      </c>
      <c r="AF29" s="66">
        <f>Q29*11+T29*22+W29*50+Z29*75+AC29*150</f>
        <v>44</v>
      </c>
      <c r="AG29" s="66" t="s">
        <v>297</v>
      </c>
    </row>
    <row r="30" spans="1:33" x14ac:dyDescent="0.3">
      <c r="B30" s="13" t="s">
        <v>261</v>
      </c>
    </row>
    <row r="31" spans="1:33" x14ac:dyDescent="0.3">
      <c r="B31" s="13" t="s">
        <v>262</v>
      </c>
      <c r="AD31" s="102" t="s">
        <v>298</v>
      </c>
      <c r="AE31" s="102"/>
      <c r="AF31" s="103">
        <f>AF28+AF29</f>
        <v>980</v>
      </c>
      <c r="AG31" s="102" t="s">
        <v>297</v>
      </c>
    </row>
    <row r="32" spans="1:33" ht="18" x14ac:dyDescent="0.35">
      <c r="K32" s="76"/>
      <c r="L32" s="76"/>
      <c r="M32" s="76"/>
      <c r="N32" s="77" t="s">
        <v>263</v>
      </c>
      <c r="O32" s="78">
        <f>((R25*$S$16*11*2)+(U25*$V$16*22*2)+(X25*$Y$16*50)+(AA25*$AB$16*0.5*75)+(AD25*$AE$16*150*0.25))</f>
        <v>176</v>
      </c>
      <c r="P32" s="79" t="s">
        <v>2</v>
      </c>
    </row>
    <row r="33" spans="11:16" ht="25.8" x14ac:dyDescent="0.5">
      <c r="K33" s="76"/>
      <c r="L33" s="76"/>
      <c r="M33" s="76"/>
      <c r="N33" s="80" t="s">
        <v>41</v>
      </c>
      <c r="O33" s="81">
        <f>((R25*$S$16*11*2)+(U25*$V$16*22*2)+(X25*$Y$16*50)+(AA25*$AB$16*0.5*75)+(AD25*$AE$16*150*0.25))/O25*100</f>
        <v>11.906543478547359</v>
      </c>
      <c r="P33" s="82" t="s">
        <v>264</v>
      </c>
    </row>
  </sheetData>
  <mergeCells count="11">
    <mergeCell ref="A4:AG4"/>
    <mergeCell ref="B9:F9"/>
    <mergeCell ref="A6:AG6"/>
    <mergeCell ref="E25:F25"/>
    <mergeCell ref="G25:H25"/>
    <mergeCell ref="I25:J25"/>
    <mergeCell ref="K25:L25"/>
    <mergeCell ref="O15:P15"/>
    <mergeCell ref="AF15:AG15"/>
    <mergeCell ref="O14:P14"/>
    <mergeCell ref="AF14:AG14"/>
  </mergeCells>
  <pageMargins left="0.78740157480314965" right="0.78740157480314965" top="0.39370078740157483" bottom="0.39370078740157483" header="0" footer="0"/>
  <pageSetup paperSize="8" scale="93" orientation="landscape" r:id="rId1"/>
  <headerFooter>
    <oddHeader>&amp;R&amp;"NDSFrutiger 45 Light,Standard"&amp;10Ladeinfrastrukturkonzept für den Landkreis Hildesheim und die kreisangehörigen Kommunen</oddHeader>
    <oddFooter>&amp;L&amp;"NDSFrutiger 45 Light,Standard"&amp;10Anlage 2: LISA-Tabellen&amp;R&amp;"NDSFrutiger 45 Light,Standard"&amp;10Seite &amp;"NDSFrutiger 45 Light,Fett"&amp;P&amp;"NDSFrutiger 45 Light,Standard" von&amp;"NDSFrutiger 45 Light,Fett"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CA374-3C8C-414D-B0E5-37E8CE23D036}">
  <dimension ref="A1:AK36"/>
  <sheetViews>
    <sheetView view="pageLayout" zoomScale="70" zoomScaleNormal="100" zoomScalePageLayoutView="70" workbookViewId="0">
      <selection activeCell="A4" sqref="A4:AG4"/>
    </sheetView>
  </sheetViews>
  <sheetFormatPr baseColWidth="10" defaultColWidth="11.5546875" defaultRowHeight="14.4" x14ac:dyDescent="0.3"/>
  <cols>
    <col min="1" max="1" width="3.44140625" style="13" customWidth="1"/>
    <col min="2" max="2" width="43" style="13" customWidth="1"/>
    <col min="3" max="4" width="3.44140625" style="13" customWidth="1"/>
    <col min="5" max="5" width="17.6640625" style="13" customWidth="1"/>
    <col min="6" max="6" width="3.44140625" style="13" customWidth="1"/>
    <col min="7" max="7" width="12.44140625" style="13" bestFit="1" customWidth="1"/>
    <col min="8" max="8" width="3.44140625" style="13" customWidth="1"/>
    <col min="9" max="9" width="11.5546875" style="13"/>
    <col min="10" max="10" width="3.44140625" style="13" customWidth="1"/>
    <col min="11" max="11" width="11.5546875" style="13"/>
    <col min="12" max="12" width="3.44140625" style="13" customWidth="1"/>
    <col min="13" max="13" width="22" style="13" customWidth="1"/>
    <col min="14" max="14" width="26.109375" style="13" customWidth="1"/>
    <col min="15" max="15" width="19.5546875" style="13" customWidth="1"/>
    <col min="16" max="16" width="8.33203125" style="13" customWidth="1"/>
    <col min="17" max="18" width="11.5546875" style="13"/>
    <col min="19" max="19" width="12.6640625" style="13" bestFit="1" customWidth="1"/>
    <col min="20" max="21" width="11.5546875" style="13"/>
    <col min="22" max="22" width="12.6640625" style="13" bestFit="1" customWidth="1"/>
    <col min="23" max="24" width="11.5546875" style="13"/>
    <col min="25" max="25" width="12.6640625" style="13" bestFit="1" customWidth="1"/>
    <col min="26" max="26" width="10.44140625" style="13" customWidth="1"/>
    <col min="27" max="27" width="8.6640625" style="13" customWidth="1"/>
    <col min="28" max="28" width="10.44140625" style="13" customWidth="1"/>
    <col min="29" max="29" width="8.6640625" style="13" customWidth="1"/>
    <col min="30" max="30" width="10.6640625" style="13" customWidth="1"/>
    <col min="31" max="31" width="10.109375" style="13" customWidth="1"/>
    <col min="32" max="33" width="16.109375" style="13" customWidth="1"/>
    <col min="34" max="16384" width="11.5546875" style="13"/>
  </cols>
  <sheetData>
    <row r="1" spans="1:37" x14ac:dyDescent="0.3">
      <c r="F1" s="104"/>
      <c r="G1" s="105"/>
      <c r="H1" s="106"/>
      <c r="I1" s="106"/>
      <c r="L1" s="96"/>
      <c r="P1" s="60"/>
      <c r="T1" s="107"/>
    </row>
    <row r="2" spans="1:37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37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7" ht="40.799999999999997" x14ac:dyDescent="0.75">
      <c r="A4" s="144" t="s">
        <v>285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1"/>
      <c r="AI4" s="141"/>
      <c r="AJ4" s="141"/>
      <c r="AK4" s="141"/>
    </row>
    <row r="5" spans="1:37" x14ac:dyDescent="0.3">
      <c r="F5" s="104"/>
      <c r="G5" s="105"/>
      <c r="H5" s="106"/>
      <c r="I5" s="106"/>
      <c r="L5" s="96"/>
      <c r="P5" s="60"/>
      <c r="T5" s="107"/>
    </row>
    <row r="6" spans="1:37" ht="21" x14ac:dyDescent="0.4">
      <c r="A6" s="148" t="s">
        <v>257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</row>
    <row r="7" spans="1:37" x14ac:dyDescent="0.3">
      <c r="F7" s="104"/>
      <c r="G7" s="105"/>
      <c r="H7" s="106"/>
      <c r="I7" s="106"/>
      <c r="L7" s="96"/>
      <c r="P7" s="60"/>
      <c r="Q7" s="73"/>
      <c r="R7" s="73"/>
      <c r="S7" s="73"/>
      <c r="T7" s="108"/>
    </row>
    <row r="8" spans="1:37" ht="33" x14ac:dyDescent="0.6">
      <c r="A8" s="109"/>
      <c r="B8" s="109" t="s">
        <v>258</v>
      </c>
      <c r="C8" s="109"/>
      <c r="D8" s="109"/>
      <c r="E8" s="109"/>
      <c r="F8" s="109"/>
      <c r="G8" s="110"/>
      <c r="H8" s="111"/>
      <c r="I8" s="111"/>
      <c r="J8" s="111"/>
      <c r="K8" s="111"/>
      <c r="L8" s="111"/>
      <c r="P8" s="75" t="s">
        <v>259</v>
      </c>
      <c r="T8" s="111"/>
    </row>
    <row r="9" spans="1:37" x14ac:dyDescent="0.3">
      <c r="B9" s="145" t="s">
        <v>260</v>
      </c>
      <c r="C9" s="145"/>
      <c r="D9" s="145"/>
      <c r="E9" s="145"/>
      <c r="F9" s="145"/>
    </row>
    <row r="11" spans="1:37" ht="21" x14ac:dyDescent="0.4">
      <c r="A11" s="112"/>
      <c r="B11" s="56" t="s">
        <v>78</v>
      </c>
      <c r="C11" s="56"/>
      <c r="D11" s="56"/>
      <c r="E11" s="56"/>
    </row>
    <row r="13" spans="1:37" x14ac:dyDescent="0.3">
      <c r="A13" s="54"/>
      <c r="B13" s="2"/>
      <c r="C13" s="33"/>
      <c r="D13" s="2"/>
      <c r="E13" s="94"/>
      <c r="F13" s="94"/>
      <c r="G13" s="54"/>
      <c r="H13" s="54"/>
      <c r="I13" s="90"/>
      <c r="J13" s="90"/>
      <c r="K13" s="90"/>
      <c r="L13" s="90"/>
      <c r="M13" s="113"/>
      <c r="N13" s="114"/>
      <c r="O13" s="114"/>
      <c r="P13" s="114"/>
      <c r="Q13" s="115" t="s">
        <v>12</v>
      </c>
      <c r="R13" s="115"/>
      <c r="S13" s="115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54"/>
      <c r="AG13" s="54"/>
    </row>
    <row r="14" spans="1:37" x14ac:dyDescent="0.3">
      <c r="A14" s="54"/>
      <c r="B14" s="117" t="s">
        <v>20</v>
      </c>
      <c r="C14" s="118"/>
      <c r="D14" s="117"/>
      <c r="E14" s="119" t="s">
        <v>34</v>
      </c>
      <c r="F14" s="120"/>
      <c r="G14" s="119" t="s">
        <v>41</v>
      </c>
      <c r="H14" s="120"/>
      <c r="I14" s="121" t="s">
        <v>0</v>
      </c>
      <c r="J14" s="121"/>
      <c r="K14" s="121" t="s">
        <v>15</v>
      </c>
      <c r="L14" s="121"/>
      <c r="M14" s="121" t="s">
        <v>35</v>
      </c>
      <c r="N14" s="119" t="s">
        <v>36</v>
      </c>
      <c r="O14" s="149" t="s">
        <v>42</v>
      </c>
      <c r="P14" s="149"/>
      <c r="Q14" s="94" t="s">
        <v>8</v>
      </c>
      <c r="R14" s="89"/>
      <c r="S14" s="89" t="s">
        <v>0</v>
      </c>
      <c r="T14" s="122" t="s">
        <v>8</v>
      </c>
      <c r="U14" s="123"/>
      <c r="V14" s="122" t="s">
        <v>0</v>
      </c>
      <c r="W14" s="94" t="s">
        <v>6</v>
      </c>
      <c r="X14" s="89"/>
      <c r="Y14" s="94" t="s">
        <v>0</v>
      </c>
      <c r="Z14" s="122" t="s">
        <v>7</v>
      </c>
      <c r="AA14" s="123"/>
      <c r="AB14" s="122" t="s">
        <v>0</v>
      </c>
      <c r="AC14" s="94" t="s">
        <v>21</v>
      </c>
      <c r="AD14" s="89"/>
      <c r="AE14" s="94" t="s">
        <v>0</v>
      </c>
      <c r="AF14" s="149" t="s">
        <v>49</v>
      </c>
      <c r="AG14" s="149"/>
    </row>
    <row r="15" spans="1:37" x14ac:dyDescent="0.3">
      <c r="A15" s="54"/>
      <c r="B15" s="117"/>
      <c r="C15" s="118"/>
      <c r="D15" s="117"/>
      <c r="E15" s="120"/>
      <c r="F15" s="124"/>
      <c r="G15" s="53" t="s">
        <v>39</v>
      </c>
      <c r="H15" s="119"/>
      <c r="I15" s="125" t="s">
        <v>44</v>
      </c>
      <c r="J15" s="126"/>
      <c r="K15" s="119" t="s">
        <v>1</v>
      </c>
      <c r="L15" s="119"/>
      <c r="M15" s="119" t="s">
        <v>45</v>
      </c>
      <c r="N15" s="119" t="s">
        <v>37</v>
      </c>
      <c r="O15" s="149" t="s">
        <v>43</v>
      </c>
      <c r="P15" s="149"/>
      <c r="Q15" s="114" t="s">
        <v>3</v>
      </c>
      <c r="R15" s="97"/>
      <c r="S15" s="89" t="s">
        <v>17</v>
      </c>
      <c r="T15" s="127" t="s">
        <v>4</v>
      </c>
      <c r="U15" s="128"/>
      <c r="V15" s="122" t="s">
        <v>17</v>
      </c>
      <c r="W15" s="114" t="s">
        <v>5</v>
      </c>
      <c r="X15" s="97"/>
      <c r="Y15" s="94" t="s">
        <v>17</v>
      </c>
      <c r="Z15" s="127" t="s">
        <v>13</v>
      </c>
      <c r="AA15" s="128"/>
      <c r="AB15" s="122" t="s">
        <v>19</v>
      </c>
      <c r="AC15" s="114" t="s">
        <v>22</v>
      </c>
      <c r="AD15" s="97"/>
      <c r="AE15" s="94" t="s">
        <v>19</v>
      </c>
      <c r="AF15" s="149" t="s">
        <v>43</v>
      </c>
      <c r="AG15" s="149"/>
    </row>
    <row r="16" spans="1:37" x14ac:dyDescent="0.3">
      <c r="A16" s="54"/>
      <c r="B16" s="2"/>
      <c r="C16" s="33"/>
      <c r="D16" s="2"/>
      <c r="E16" s="129">
        <v>9261</v>
      </c>
      <c r="F16" s="130"/>
      <c r="G16" s="131">
        <v>100</v>
      </c>
      <c r="H16" s="89"/>
      <c r="I16" s="129">
        <v>5632</v>
      </c>
      <c r="J16" s="132"/>
      <c r="K16" s="133">
        <v>0.48</v>
      </c>
      <c r="L16" s="134"/>
      <c r="M16" s="135" t="s">
        <v>30</v>
      </c>
      <c r="N16" s="54"/>
      <c r="O16" s="54">
        <f>O17*0.2</f>
        <v>10</v>
      </c>
      <c r="P16" s="54" t="s">
        <v>55</v>
      </c>
      <c r="Q16" s="114"/>
      <c r="R16" s="97"/>
      <c r="S16" s="97">
        <v>2</v>
      </c>
      <c r="T16" s="127"/>
      <c r="U16" s="128"/>
      <c r="V16" s="128">
        <v>2</v>
      </c>
      <c r="W16" s="114"/>
      <c r="X16" s="97"/>
      <c r="Y16" s="97">
        <v>4</v>
      </c>
      <c r="Z16" s="127"/>
      <c r="AA16" s="128"/>
      <c r="AB16" s="128">
        <v>6</v>
      </c>
      <c r="AC16" s="114"/>
      <c r="AD16" s="97"/>
      <c r="AE16" s="97">
        <v>8</v>
      </c>
      <c r="AF16" s="54"/>
      <c r="AG16" s="54"/>
    </row>
    <row r="17" spans="1:33" x14ac:dyDescent="0.3">
      <c r="A17" s="21"/>
      <c r="B17" s="21"/>
      <c r="C17" s="34"/>
      <c r="D17" s="20"/>
      <c r="E17" s="35" t="s">
        <v>38</v>
      </c>
      <c r="F17" s="136"/>
      <c r="G17" s="36" t="s">
        <v>40</v>
      </c>
      <c r="H17" s="137"/>
      <c r="I17" s="59"/>
      <c r="J17" s="21"/>
      <c r="K17" s="36" t="s">
        <v>50</v>
      </c>
      <c r="L17" s="21"/>
      <c r="M17" s="21"/>
      <c r="N17" s="20"/>
      <c r="O17" s="20">
        <v>50</v>
      </c>
      <c r="P17" s="20" t="s">
        <v>9</v>
      </c>
      <c r="Q17" s="138" t="s">
        <v>18</v>
      </c>
      <c r="R17" s="139" t="s">
        <v>23</v>
      </c>
      <c r="S17" s="137" t="s">
        <v>31</v>
      </c>
      <c r="T17" s="138" t="s">
        <v>10</v>
      </c>
      <c r="U17" s="139" t="s">
        <v>23</v>
      </c>
      <c r="V17" s="140" t="s">
        <v>31</v>
      </c>
      <c r="W17" s="138" t="s">
        <v>11</v>
      </c>
      <c r="X17" s="139" t="s">
        <v>23</v>
      </c>
      <c r="Y17" s="137" t="s">
        <v>31</v>
      </c>
      <c r="Z17" s="138" t="s">
        <v>11</v>
      </c>
      <c r="AA17" s="139" t="s">
        <v>23</v>
      </c>
      <c r="AB17" s="140" t="s">
        <v>31</v>
      </c>
      <c r="AC17" s="138" t="s">
        <v>11</v>
      </c>
      <c r="AD17" s="139" t="s">
        <v>23</v>
      </c>
      <c r="AE17" s="137" t="s">
        <v>31</v>
      </c>
      <c r="AF17" s="20"/>
      <c r="AG17" s="20"/>
    </row>
    <row r="18" spans="1:33" x14ac:dyDescent="0.3">
      <c r="A18" s="29"/>
      <c r="B18" s="29"/>
      <c r="C18" s="32"/>
      <c r="D18" s="29"/>
      <c r="E18" s="3"/>
      <c r="F18" s="3"/>
      <c r="G18" s="4"/>
      <c r="H18" s="4"/>
      <c r="I18" s="5"/>
      <c r="J18" s="5"/>
      <c r="K18" s="5"/>
      <c r="L18" s="5"/>
      <c r="M18" s="6"/>
      <c r="N18" s="2"/>
      <c r="O18" s="7"/>
      <c r="P18" s="7"/>
      <c r="Q18" s="8"/>
      <c r="R18" s="9"/>
      <c r="S18" s="2"/>
      <c r="T18" s="10"/>
      <c r="U18" s="11"/>
      <c r="V18" s="12"/>
      <c r="W18" s="8"/>
      <c r="X18" s="9"/>
      <c r="Y18" s="2"/>
      <c r="Z18" s="8"/>
      <c r="AA18" s="9"/>
      <c r="AB18" s="12"/>
      <c r="AC18" s="8"/>
      <c r="AD18" s="9"/>
      <c r="AE18" s="2"/>
      <c r="AF18" s="7"/>
      <c r="AG18" s="7"/>
    </row>
    <row r="19" spans="1:33" x14ac:dyDescent="0.3">
      <c r="A19" s="54"/>
      <c r="B19" s="2" t="s">
        <v>61</v>
      </c>
      <c r="C19" s="57" t="s">
        <v>54</v>
      </c>
      <c r="D19" s="2"/>
      <c r="E19" s="71">
        <v>6044</v>
      </c>
      <c r="F19" s="19"/>
      <c r="G19" s="30">
        <f t="shared" ref="G19:G20" si="0">($G$16*E19)/$E$16</f>
        <v>65.262930569053012</v>
      </c>
      <c r="H19" s="30"/>
      <c r="I19" s="31">
        <f>G19/100*$I$16</f>
        <v>3675.6082496490658</v>
      </c>
      <c r="J19" s="19"/>
      <c r="K19" s="19">
        <f t="shared" ref="K19:K20" si="1">I19*$K$16</f>
        <v>1764.2919598315516</v>
      </c>
      <c r="L19" s="19"/>
      <c r="M19" s="58">
        <v>0.2</v>
      </c>
      <c r="N19" s="19">
        <f t="shared" ref="N19:N20" si="2">K19*M19</f>
        <v>352.85839196631036</v>
      </c>
      <c r="O19" s="16">
        <f t="shared" ref="O19:O20" si="3">N19*$O$16</f>
        <v>3528.5839196631036</v>
      </c>
      <c r="P19" s="17" t="s">
        <v>2</v>
      </c>
      <c r="Q19" s="14">
        <v>0</v>
      </c>
      <c r="R19" s="18">
        <v>0</v>
      </c>
      <c r="S19" s="19">
        <f>(Q19+R19)*11*2*$S$16</f>
        <v>0</v>
      </c>
      <c r="T19" s="14">
        <v>42</v>
      </c>
      <c r="U19" s="18">
        <v>2</v>
      </c>
      <c r="V19" s="15">
        <f>(T19+U19)*22*2*$V$16</f>
        <v>3872</v>
      </c>
      <c r="W19" s="14">
        <v>4</v>
      </c>
      <c r="X19" s="18">
        <v>0</v>
      </c>
      <c r="Y19" s="19">
        <f>(W19+X19)*50*1*$Y$16</f>
        <v>800</v>
      </c>
      <c r="Z19" s="14">
        <v>0</v>
      </c>
      <c r="AA19" s="18">
        <v>0</v>
      </c>
      <c r="AB19" s="15">
        <f>(Z19+AA19)*75*0.5*$AB$16</f>
        <v>0</v>
      </c>
      <c r="AC19" s="14">
        <v>4</v>
      </c>
      <c r="AD19" s="18">
        <v>0</v>
      </c>
      <c r="AE19" s="19">
        <f>(AC19+AD19)*150*0.25*$AE$16</f>
        <v>1200</v>
      </c>
      <c r="AF19" s="16">
        <f t="shared" ref="AF19:AF20" si="4">S19+V19+Y19+AB19+AE19</f>
        <v>5872</v>
      </c>
      <c r="AG19" s="17" t="s">
        <v>2</v>
      </c>
    </row>
    <row r="20" spans="1:33" x14ac:dyDescent="0.3">
      <c r="A20" s="54"/>
      <c r="B20" s="2" t="s">
        <v>126</v>
      </c>
      <c r="C20" s="57" t="s">
        <v>54</v>
      </c>
      <c r="D20" s="2"/>
      <c r="E20" s="71">
        <v>445</v>
      </c>
      <c r="F20" s="19"/>
      <c r="G20" s="30">
        <f t="shared" si="0"/>
        <v>4.8050966418313354</v>
      </c>
      <c r="H20" s="30"/>
      <c r="I20" s="31">
        <f t="shared" ref="I20:I25" si="5">G20/100*$I$16</f>
        <v>270.62304286794085</v>
      </c>
      <c r="J20" s="19"/>
      <c r="K20" s="19">
        <f t="shared" si="1"/>
        <v>129.89906057661162</v>
      </c>
      <c r="L20" s="19"/>
      <c r="M20" s="58">
        <v>0.05</v>
      </c>
      <c r="N20" s="19">
        <f t="shared" si="2"/>
        <v>6.4949530288305812</v>
      </c>
      <c r="O20" s="16">
        <f t="shared" si="3"/>
        <v>64.949530288305809</v>
      </c>
      <c r="P20" s="17" t="s">
        <v>2</v>
      </c>
      <c r="Q20" s="14">
        <v>0</v>
      </c>
      <c r="R20" s="18">
        <v>0</v>
      </c>
      <c r="S20" s="19">
        <f t="shared" ref="S20" si="6">(Q20+R20)*11*2*$S$16</f>
        <v>0</v>
      </c>
      <c r="T20" s="14">
        <v>2</v>
      </c>
      <c r="U20" s="18">
        <v>0</v>
      </c>
      <c r="V20" s="15">
        <f t="shared" ref="V20" si="7">(T20+U20)*22*2*$V$16</f>
        <v>176</v>
      </c>
      <c r="W20" s="14">
        <v>0</v>
      </c>
      <c r="X20" s="18">
        <v>0</v>
      </c>
      <c r="Y20" s="19">
        <f t="shared" ref="Y20" si="8">(W20+X20)*50*1*$Y$16</f>
        <v>0</v>
      </c>
      <c r="Z20" s="14">
        <v>0</v>
      </c>
      <c r="AA20" s="18">
        <v>0</v>
      </c>
      <c r="AB20" s="15">
        <f t="shared" ref="AB20" si="9">(Z20+AA20)*75*0.5*$AB$16</f>
        <v>0</v>
      </c>
      <c r="AC20" s="14">
        <v>0</v>
      </c>
      <c r="AD20" s="18">
        <v>0</v>
      </c>
      <c r="AE20" s="19">
        <f t="shared" ref="AE20" si="10">(AC20+AD20)*150*0.25*$AE$16</f>
        <v>0</v>
      </c>
      <c r="AF20" s="16">
        <f t="shared" si="4"/>
        <v>176</v>
      </c>
      <c r="AG20" s="17" t="s">
        <v>2</v>
      </c>
    </row>
    <row r="21" spans="1:33" x14ac:dyDescent="0.3">
      <c r="A21" s="54"/>
      <c r="B21" s="2" t="s">
        <v>127</v>
      </c>
      <c r="C21" s="57" t="s">
        <v>54</v>
      </c>
      <c r="D21" s="2"/>
      <c r="E21" s="71">
        <v>1110</v>
      </c>
      <c r="F21" s="19"/>
      <c r="G21" s="30">
        <f t="shared" ref="G21:G25" si="11">($G$16*E21)/$E$16</f>
        <v>11.985746679624231</v>
      </c>
      <c r="H21" s="30"/>
      <c r="I21" s="31">
        <f t="shared" si="5"/>
        <v>675.03725299643679</v>
      </c>
      <c r="J21" s="19"/>
      <c r="K21" s="19">
        <f t="shared" ref="K21:K25" si="12">I21*$K$16</f>
        <v>324.01788143828963</v>
      </c>
      <c r="L21" s="19"/>
      <c r="M21" s="58">
        <v>0.05</v>
      </c>
      <c r="N21" s="19">
        <f t="shared" ref="N21:N25" si="13">K21*M21</f>
        <v>16.200894071914483</v>
      </c>
      <c r="O21" s="16">
        <f t="shared" ref="O21:O25" si="14">N21*$O$16</f>
        <v>162.00894071914485</v>
      </c>
      <c r="P21" s="17" t="s">
        <v>2</v>
      </c>
      <c r="Q21" s="14">
        <v>0</v>
      </c>
      <c r="R21" s="18">
        <v>0</v>
      </c>
      <c r="S21" s="19">
        <f t="shared" ref="S21:S25" si="15">(Q21+R21)*11*2*$S$16</f>
        <v>0</v>
      </c>
      <c r="T21" s="14">
        <v>4</v>
      </c>
      <c r="U21" s="18">
        <v>0</v>
      </c>
      <c r="V21" s="15">
        <f t="shared" ref="V21:V25" si="16">(T21+U21)*22*2*$V$16</f>
        <v>352</v>
      </c>
      <c r="W21" s="14">
        <v>0</v>
      </c>
      <c r="X21" s="18">
        <v>0</v>
      </c>
      <c r="Y21" s="19">
        <f t="shared" ref="Y21:Y25" si="17">(W21+X21)*50*1*$Y$16</f>
        <v>0</v>
      </c>
      <c r="Z21" s="14">
        <v>0</v>
      </c>
      <c r="AA21" s="18">
        <v>0</v>
      </c>
      <c r="AB21" s="15">
        <f t="shared" ref="AB21:AB25" si="18">(Z21+AA21)*75*0.5*$AB$16</f>
        <v>0</v>
      </c>
      <c r="AC21" s="14">
        <v>0</v>
      </c>
      <c r="AD21" s="18">
        <v>0</v>
      </c>
      <c r="AE21" s="19">
        <f t="shared" ref="AE21:AE25" si="19">(AC21+AD21)*150*0.25*$AE$16</f>
        <v>0</v>
      </c>
      <c r="AF21" s="16">
        <f t="shared" ref="AF21:AF25" si="20">S21+V21+Y21+AB21+AE21</f>
        <v>352</v>
      </c>
      <c r="AG21" s="17" t="s">
        <v>2</v>
      </c>
    </row>
    <row r="22" spans="1:33" x14ac:dyDescent="0.3">
      <c r="A22" s="54"/>
      <c r="B22" s="2" t="s">
        <v>128</v>
      </c>
      <c r="C22" s="57" t="s">
        <v>54</v>
      </c>
      <c r="D22" s="2"/>
      <c r="E22" s="71">
        <v>457</v>
      </c>
      <c r="F22" s="19"/>
      <c r="G22" s="30">
        <f t="shared" si="11"/>
        <v>4.9346722816110571</v>
      </c>
      <c r="H22" s="30"/>
      <c r="I22" s="31">
        <f t="shared" si="5"/>
        <v>277.92074290033474</v>
      </c>
      <c r="J22" s="19"/>
      <c r="K22" s="19">
        <f t="shared" si="12"/>
        <v>133.40195659216067</v>
      </c>
      <c r="L22" s="19"/>
      <c r="M22" s="58">
        <v>0.05</v>
      </c>
      <c r="N22" s="19">
        <f t="shared" si="13"/>
        <v>6.670097829608034</v>
      </c>
      <c r="O22" s="16">
        <f t="shared" si="14"/>
        <v>66.700978296080336</v>
      </c>
      <c r="P22" s="17" t="s">
        <v>2</v>
      </c>
      <c r="Q22" s="14">
        <v>0</v>
      </c>
      <c r="R22" s="18">
        <v>0</v>
      </c>
      <c r="S22" s="19">
        <f t="shared" si="15"/>
        <v>0</v>
      </c>
      <c r="T22" s="14">
        <v>2</v>
      </c>
      <c r="U22" s="18">
        <v>0</v>
      </c>
      <c r="V22" s="15">
        <f t="shared" si="16"/>
        <v>176</v>
      </c>
      <c r="W22" s="14">
        <v>0</v>
      </c>
      <c r="X22" s="18">
        <v>0</v>
      </c>
      <c r="Y22" s="19">
        <f t="shared" si="17"/>
        <v>0</v>
      </c>
      <c r="Z22" s="14">
        <v>0</v>
      </c>
      <c r="AA22" s="18">
        <v>0</v>
      </c>
      <c r="AB22" s="15">
        <f t="shared" si="18"/>
        <v>0</v>
      </c>
      <c r="AC22" s="14">
        <v>0</v>
      </c>
      <c r="AD22" s="18">
        <v>0</v>
      </c>
      <c r="AE22" s="19">
        <f t="shared" si="19"/>
        <v>0</v>
      </c>
      <c r="AF22" s="16">
        <f t="shared" si="20"/>
        <v>176</v>
      </c>
      <c r="AG22" s="17" t="s">
        <v>2</v>
      </c>
    </row>
    <row r="23" spans="1:33" x14ac:dyDescent="0.3">
      <c r="A23" s="54"/>
      <c r="B23" s="2" t="s">
        <v>129</v>
      </c>
      <c r="C23" s="57" t="s">
        <v>54</v>
      </c>
      <c r="D23" s="2"/>
      <c r="E23" s="71">
        <v>259</v>
      </c>
      <c r="F23" s="19"/>
      <c r="G23" s="30">
        <f t="shared" si="11"/>
        <v>2.796674225245654</v>
      </c>
      <c r="H23" s="30"/>
      <c r="I23" s="31">
        <f t="shared" si="5"/>
        <v>157.50869236583523</v>
      </c>
      <c r="J23" s="19"/>
      <c r="K23" s="19">
        <f t="shared" si="12"/>
        <v>75.604172335600907</v>
      </c>
      <c r="L23" s="19"/>
      <c r="M23" s="58">
        <v>0.05</v>
      </c>
      <c r="N23" s="19">
        <f t="shared" si="13"/>
        <v>3.7802086167800457</v>
      </c>
      <c r="O23" s="16">
        <f t="shared" si="14"/>
        <v>37.802086167800454</v>
      </c>
      <c r="P23" s="17" t="s">
        <v>2</v>
      </c>
      <c r="Q23" s="14">
        <v>0</v>
      </c>
      <c r="R23" s="18">
        <v>0</v>
      </c>
      <c r="S23" s="19">
        <f t="shared" si="15"/>
        <v>0</v>
      </c>
      <c r="T23" s="14">
        <v>2</v>
      </c>
      <c r="U23" s="18">
        <v>0</v>
      </c>
      <c r="V23" s="15">
        <f t="shared" si="16"/>
        <v>176</v>
      </c>
      <c r="W23" s="14">
        <v>0</v>
      </c>
      <c r="X23" s="18">
        <v>0</v>
      </c>
      <c r="Y23" s="19">
        <f t="shared" si="17"/>
        <v>0</v>
      </c>
      <c r="Z23" s="14">
        <v>0</v>
      </c>
      <c r="AA23" s="18">
        <v>0</v>
      </c>
      <c r="AB23" s="15">
        <f t="shared" si="18"/>
        <v>0</v>
      </c>
      <c r="AC23" s="14">
        <v>0</v>
      </c>
      <c r="AD23" s="18">
        <v>0</v>
      </c>
      <c r="AE23" s="19">
        <f t="shared" si="19"/>
        <v>0</v>
      </c>
      <c r="AF23" s="16">
        <f t="shared" si="20"/>
        <v>176</v>
      </c>
      <c r="AG23" s="17" t="s">
        <v>2</v>
      </c>
    </row>
    <row r="24" spans="1:33" x14ac:dyDescent="0.3">
      <c r="A24" s="54"/>
      <c r="B24" s="2" t="s">
        <v>130</v>
      </c>
      <c r="C24" s="57" t="s">
        <v>54</v>
      </c>
      <c r="D24" s="2"/>
      <c r="E24" s="71">
        <v>103</v>
      </c>
      <c r="F24" s="19"/>
      <c r="G24" s="30">
        <f t="shared" si="11"/>
        <v>1.1121909081092756</v>
      </c>
      <c r="H24" s="30"/>
      <c r="I24" s="31">
        <f t="shared" si="5"/>
        <v>62.638591944714399</v>
      </c>
      <c r="J24" s="19"/>
      <c r="K24" s="19">
        <f t="shared" si="12"/>
        <v>30.066524133462909</v>
      </c>
      <c r="L24" s="19"/>
      <c r="M24" s="58">
        <v>0.05</v>
      </c>
      <c r="N24" s="19">
        <f t="shared" si="13"/>
        <v>1.5033262066731456</v>
      </c>
      <c r="O24" s="16">
        <f t="shared" si="14"/>
        <v>15.033262066731456</v>
      </c>
      <c r="P24" s="17" t="s">
        <v>2</v>
      </c>
      <c r="Q24" s="14">
        <v>0</v>
      </c>
      <c r="R24" s="18">
        <v>0</v>
      </c>
      <c r="S24" s="19">
        <f t="shared" si="15"/>
        <v>0</v>
      </c>
      <c r="T24" s="14">
        <v>2</v>
      </c>
      <c r="U24" s="18">
        <v>0</v>
      </c>
      <c r="V24" s="15">
        <f t="shared" si="16"/>
        <v>176</v>
      </c>
      <c r="W24" s="14">
        <v>0</v>
      </c>
      <c r="X24" s="18">
        <v>0</v>
      </c>
      <c r="Y24" s="19">
        <f t="shared" si="17"/>
        <v>0</v>
      </c>
      <c r="Z24" s="14">
        <v>0</v>
      </c>
      <c r="AA24" s="18">
        <v>0</v>
      </c>
      <c r="AB24" s="15">
        <f t="shared" si="18"/>
        <v>0</v>
      </c>
      <c r="AC24" s="14">
        <v>0</v>
      </c>
      <c r="AD24" s="18">
        <v>0</v>
      </c>
      <c r="AE24" s="19">
        <f t="shared" si="19"/>
        <v>0</v>
      </c>
      <c r="AF24" s="16">
        <f t="shared" si="20"/>
        <v>176</v>
      </c>
      <c r="AG24" s="17" t="s">
        <v>2</v>
      </c>
    </row>
    <row r="25" spans="1:33" x14ac:dyDescent="0.3">
      <c r="A25" s="54"/>
      <c r="B25" s="2" t="s">
        <v>131</v>
      </c>
      <c r="C25" s="57" t="s">
        <v>54</v>
      </c>
      <c r="D25" s="2"/>
      <c r="E25" s="71">
        <v>843</v>
      </c>
      <c r="F25" s="19"/>
      <c r="G25" s="30">
        <f t="shared" si="11"/>
        <v>9.1026886945254297</v>
      </c>
      <c r="H25" s="30"/>
      <c r="I25" s="31">
        <f t="shared" si="5"/>
        <v>512.66342727567212</v>
      </c>
      <c r="J25" s="19"/>
      <c r="K25" s="19">
        <f t="shared" si="12"/>
        <v>246.0784450923226</v>
      </c>
      <c r="L25" s="19"/>
      <c r="M25" s="58">
        <v>0.05</v>
      </c>
      <c r="N25" s="19">
        <f t="shared" si="13"/>
        <v>12.303922254616131</v>
      </c>
      <c r="O25" s="16">
        <f t="shared" si="14"/>
        <v>123.03922254616131</v>
      </c>
      <c r="P25" s="17" t="s">
        <v>2</v>
      </c>
      <c r="Q25" s="14">
        <v>0</v>
      </c>
      <c r="R25" s="18">
        <v>0</v>
      </c>
      <c r="S25" s="19">
        <f t="shared" si="15"/>
        <v>0</v>
      </c>
      <c r="T25" s="14">
        <v>6</v>
      </c>
      <c r="U25" s="18">
        <v>0</v>
      </c>
      <c r="V25" s="15">
        <f t="shared" si="16"/>
        <v>528</v>
      </c>
      <c r="W25" s="14">
        <v>0</v>
      </c>
      <c r="X25" s="18">
        <v>0</v>
      </c>
      <c r="Y25" s="19">
        <f t="shared" si="17"/>
        <v>0</v>
      </c>
      <c r="Z25" s="14">
        <v>0</v>
      </c>
      <c r="AA25" s="18">
        <v>0</v>
      </c>
      <c r="AB25" s="15">
        <f t="shared" si="18"/>
        <v>0</v>
      </c>
      <c r="AC25" s="14">
        <v>4</v>
      </c>
      <c r="AD25" s="18">
        <v>0</v>
      </c>
      <c r="AE25" s="19">
        <f t="shared" si="19"/>
        <v>1200</v>
      </c>
      <c r="AF25" s="16">
        <f t="shared" si="20"/>
        <v>1728</v>
      </c>
      <c r="AG25" s="17" t="s">
        <v>2</v>
      </c>
    </row>
    <row r="26" spans="1:33" x14ac:dyDescent="0.3">
      <c r="A26" s="21"/>
      <c r="B26" s="21"/>
      <c r="C26" s="34"/>
      <c r="D26" s="20"/>
      <c r="E26" s="21"/>
      <c r="F26" s="21"/>
      <c r="G26" s="22"/>
      <c r="H26" s="22"/>
      <c r="I26" s="21"/>
      <c r="J26" s="21"/>
      <c r="K26" s="21"/>
      <c r="L26" s="21"/>
      <c r="M26" s="23"/>
      <c r="N26" s="21"/>
      <c r="O26" s="24"/>
      <c r="P26" s="25"/>
      <c r="Q26" s="26"/>
      <c r="R26" s="27"/>
      <c r="S26" s="21"/>
      <c r="T26" s="26"/>
      <c r="U26" s="27"/>
      <c r="V26" s="28"/>
      <c r="W26" s="26"/>
      <c r="X26" s="27"/>
      <c r="Y26" s="21"/>
      <c r="Z26" s="26"/>
      <c r="AA26" s="27"/>
      <c r="AB26" s="28"/>
      <c r="AC26" s="26"/>
      <c r="AD26" s="27"/>
      <c r="AE26" s="21"/>
      <c r="AF26" s="24"/>
      <c r="AG26" s="25"/>
    </row>
    <row r="27" spans="1:33" x14ac:dyDescent="0.3">
      <c r="A27" s="54"/>
      <c r="B27" s="2"/>
      <c r="C27" s="33"/>
      <c r="D27" s="2"/>
      <c r="E27" s="5"/>
      <c r="F27" s="5"/>
      <c r="G27" s="46"/>
      <c r="H27" s="46"/>
      <c r="I27" s="5"/>
      <c r="J27" s="5"/>
      <c r="K27" s="5"/>
      <c r="L27" s="5"/>
      <c r="M27" s="6"/>
      <c r="N27" s="5"/>
      <c r="O27" s="5"/>
      <c r="P27" s="2"/>
      <c r="Q27" s="48"/>
      <c r="R27" s="49"/>
      <c r="S27" s="5"/>
      <c r="T27" s="48"/>
      <c r="U27" s="49"/>
      <c r="V27" s="50"/>
      <c r="W27" s="48"/>
      <c r="X27" s="49"/>
      <c r="Y27" s="5"/>
      <c r="Z27" s="48"/>
      <c r="AA27" s="49"/>
      <c r="AB27" s="50"/>
      <c r="AC27" s="48"/>
      <c r="AD27" s="49"/>
      <c r="AE27" s="5"/>
      <c r="AF27" s="47"/>
      <c r="AG27" s="7"/>
    </row>
    <row r="28" spans="1:33" s="45" customFormat="1" ht="18" x14ac:dyDescent="0.35">
      <c r="A28" s="55"/>
      <c r="B28" s="2"/>
      <c r="C28" s="33"/>
      <c r="D28" s="2"/>
      <c r="E28" s="150">
        <f>SUM(E19:E25)</f>
        <v>9261</v>
      </c>
      <c r="F28" s="150"/>
      <c r="G28" s="150">
        <f>SUM(G19:G25)</f>
        <v>99.999999999999986</v>
      </c>
      <c r="H28" s="150"/>
      <c r="I28" s="150">
        <f>SUM(I19:I25)</f>
        <v>5632</v>
      </c>
      <c r="J28" s="150"/>
      <c r="K28" s="150">
        <f>SUM(K19:K25)</f>
        <v>2703.36</v>
      </c>
      <c r="L28" s="150"/>
      <c r="M28" s="74">
        <f>SUM(M19:M25)/COUNT(M19:M25)</f>
        <v>7.1428571428571425E-2</v>
      </c>
      <c r="N28" s="37">
        <f>SUM(N18:N26)</f>
        <v>399.81179397473278</v>
      </c>
      <c r="O28" s="38">
        <f>SUM(O19:O25)</f>
        <v>3998.1179397473279</v>
      </c>
      <c r="P28" s="39" t="s">
        <v>2</v>
      </c>
      <c r="Q28" s="40">
        <f>SUM(Q18:Q26)</f>
        <v>0</v>
      </c>
      <c r="R28" s="41">
        <f>SUM(R18:R26)</f>
        <v>0</v>
      </c>
      <c r="S28" s="42"/>
      <c r="T28" s="40">
        <f>SUM(T18:T26)</f>
        <v>60</v>
      </c>
      <c r="U28" s="41">
        <f>SUM(U18:U26)</f>
        <v>2</v>
      </c>
      <c r="V28" s="43"/>
      <c r="W28" s="40">
        <f>SUM(W18:W26)</f>
        <v>4</v>
      </c>
      <c r="X28" s="41">
        <f>SUM(X18:X26)</f>
        <v>0</v>
      </c>
      <c r="Y28" s="42"/>
      <c r="Z28" s="40">
        <f>SUM(Z18:Z26)</f>
        <v>0</v>
      </c>
      <c r="AA28" s="41">
        <f>SUM(AA18:AA26)</f>
        <v>0</v>
      </c>
      <c r="AB28" s="43"/>
      <c r="AC28" s="40">
        <f>SUM(AC18:AC26)</f>
        <v>8</v>
      </c>
      <c r="AD28" s="41">
        <f>SUM(AD18:AD26)</f>
        <v>0</v>
      </c>
      <c r="AE28" s="42"/>
      <c r="AF28" s="38">
        <f>SUM(AF19:AF25)</f>
        <v>8656</v>
      </c>
      <c r="AG28" s="44" t="s">
        <v>2</v>
      </c>
    </row>
    <row r="29" spans="1:33" s="45" customFormat="1" ht="14.4" customHeight="1" x14ac:dyDescent="0.35">
      <c r="A29" s="55"/>
      <c r="B29" s="2"/>
      <c r="C29" s="33"/>
      <c r="D29" s="2"/>
      <c r="E29" s="98"/>
      <c r="F29" s="51"/>
      <c r="G29" s="52"/>
      <c r="H29" s="52"/>
      <c r="I29" s="98"/>
      <c r="J29" s="98"/>
      <c r="K29" s="98"/>
      <c r="L29" s="98"/>
      <c r="M29" s="37"/>
      <c r="N29" s="37"/>
      <c r="O29" s="72"/>
      <c r="P29" s="55"/>
      <c r="Q29" s="40"/>
      <c r="R29" s="41"/>
      <c r="S29" s="42"/>
      <c r="T29" s="40"/>
      <c r="U29" s="41"/>
      <c r="V29" s="43"/>
      <c r="W29" s="40"/>
      <c r="X29" s="41"/>
      <c r="Y29" s="42"/>
      <c r="Z29" s="40"/>
      <c r="AA29" s="41"/>
      <c r="AB29" s="43"/>
      <c r="AC29" s="40"/>
      <c r="AD29" s="41"/>
      <c r="AE29" s="42"/>
      <c r="AF29" s="38"/>
      <c r="AG29" s="44"/>
    </row>
    <row r="30" spans="1:33" x14ac:dyDescent="0.3">
      <c r="I30" s="60"/>
      <c r="J30" s="60"/>
      <c r="K30" s="60"/>
      <c r="L30" s="60"/>
      <c r="M30" s="60"/>
    </row>
    <row r="31" spans="1:33" ht="15.6" x14ac:dyDescent="0.3">
      <c r="B31" s="65" t="s">
        <v>14</v>
      </c>
      <c r="J31" s="60"/>
      <c r="K31" s="60"/>
      <c r="L31" s="60"/>
      <c r="M31" s="60"/>
      <c r="N31" s="61" t="s">
        <v>32</v>
      </c>
      <c r="O31" s="62" t="s">
        <v>16</v>
      </c>
      <c r="P31" s="63"/>
      <c r="Q31" s="64">
        <f>Q28</f>
        <v>0</v>
      </c>
      <c r="R31" s="64" t="s">
        <v>27</v>
      </c>
      <c r="S31" s="8"/>
      <c r="T31" s="64">
        <f>T28</f>
        <v>60</v>
      </c>
      <c r="U31" s="64" t="s">
        <v>26</v>
      </c>
      <c r="V31" s="8"/>
      <c r="W31" s="64">
        <f>W28</f>
        <v>4</v>
      </c>
      <c r="X31" s="64" t="s">
        <v>25</v>
      </c>
      <c r="Y31" s="8"/>
      <c r="Z31" s="64">
        <f>Z28</f>
        <v>0</v>
      </c>
      <c r="AA31" s="64" t="s">
        <v>28</v>
      </c>
      <c r="AB31" s="8"/>
      <c r="AC31" s="64">
        <f>AC28</f>
        <v>8</v>
      </c>
      <c r="AD31" s="64" t="s">
        <v>29</v>
      </c>
      <c r="AE31" s="99" t="s">
        <v>296</v>
      </c>
      <c r="AF31" s="100">
        <f>Q31*11+T31*22+W31*50+Z31*75+AC31*150</f>
        <v>2720</v>
      </c>
      <c r="AG31" s="61" t="s">
        <v>297</v>
      </c>
    </row>
    <row r="32" spans="1:33" ht="15.6" x14ac:dyDescent="0.3">
      <c r="C32" s="73"/>
      <c r="D32" s="73"/>
      <c r="J32" s="60"/>
      <c r="K32" s="60"/>
      <c r="L32" s="60"/>
      <c r="M32" s="60"/>
      <c r="N32" s="66" t="s">
        <v>33</v>
      </c>
      <c r="O32" s="67" t="s">
        <v>16</v>
      </c>
      <c r="P32" s="68"/>
      <c r="Q32" s="69">
        <f>R28</f>
        <v>0</v>
      </c>
      <c r="R32" s="70" t="s">
        <v>27</v>
      </c>
      <c r="S32" s="9"/>
      <c r="T32" s="69">
        <f>U28</f>
        <v>2</v>
      </c>
      <c r="U32" s="70" t="s">
        <v>26</v>
      </c>
      <c r="V32" s="9"/>
      <c r="W32" s="69">
        <f>X28</f>
        <v>0</v>
      </c>
      <c r="X32" s="70" t="s">
        <v>25</v>
      </c>
      <c r="Y32" s="9"/>
      <c r="Z32" s="69">
        <f>AA28</f>
        <v>0</v>
      </c>
      <c r="AA32" s="70" t="s">
        <v>28</v>
      </c>
      <c r="AB32" s="9"/>
      <c r="AC32" s="69">
        <f>AD28</f>
        <v>0</v>
      </c>
      <c r="AD32" s="70" t="s">
        <v>29</v>
      </c>
      <c r="AE32" s="101" t="s">
        <v>296</v>
      </c>
      <c r="AF32" s="66">
        <f>Q32*11+T32*22+W32*50+Z32*75+AC32*150</f>
        <v>44</v>
      </c>
      <c r="AG32" s="66" t="s">
        <v>297</v>
      </c>
    </row>
    <row r="33" spans="2:33" x14ac:dyDescent="0.3">
      <c r="B33" s="13" t="s">
        <v>261</v>
      </c>
    </row>
    <row r="34" spans="2:33" x14ac:dyDescent="0.3">
      <c r="B34" s="13" t="s">
        <v>262</v>
      </c>
      <c r="AD34" s="102" t="s">
        <v>298</v>
      </c>
      <c r="AE34" s="102"/>
      <c r="AF34" s="103">
        <f>AF31+AF32</f>
        <v>2764</v>
      </c>
      <c r="AG34" s="102" t="s">
        <v>297</v>
      </c>
    </row>
    <row r="35" spans="2:33" ht="18" x14ac:dyDescent="0.35">
      <c r="K35" s="76"/>
      <c r="L35" s="76"/>
      <c r="M35" s="76"/>
      <c r="N35" s="77" t="s">
        <v>263</v>
      </c>
      <c r="O35" s="78">
        <f>((R28*$S$16*11*2)+(U28*$V$16*22*2)+(X28*$Y$16*50)+(AA28*$AB$16*0.5*75)+(AD28*$AE$16*150*0.25))</f>
        <v>176</v>
      </c>
      <c r="P35" s="79" t="s">
        <v>2</v>
      </c>
    </row>
    <row r="36" spans="2:33" ht="25.8" x14ac:dyDescent="0.5">
      <c r="K36" s="76"/>
      <c r="L36" s="76"/>
      <c r="M36" s="76"/>
      <c r="N36" s="80" t="s">
        <v>41</v>
      </c>
      <c r="O36" s="81">
        <f>((R28*$S$16*11*2)+(U28*$V$16*22*2)+(X28*$Y$16*50)+(AA28*$AB$16*0.5*75)+(AD28*$AE$16*150*0.25))/O28*100</f>
        <v>4.4020712408279481</v>
      </c>
      <c r="P36" s="82" t="s">
        <v>264</v>
      </c>
    </row>
  </sheetData>
  <mergeCells count="11">
    <mergeCell ref="A4:AG4"/>
    <mergeCell ref="B9:F9"/>
    <mergeCell ref="A6:AG6"/>
    <mergeCell ref="E28:F28"/>
    <mergeCell ref="G28:H28"/>
    <mergeCell ref="I28:J28"/>
    <mergeCell ref="K28:L28"/>
    <mergeCell ref="O15:P15"/>
    <mergeCell ref="AF15:AG15"/>
    <mergeCell ref="O14:P14"/>
    <mergeCell ref="AF14:AG14"/>
  </mergeCells>
  <pageMargins left="0.78740157480314965" right="0.78740157480314965" top="0.39370078740157483" bottom="0.39370078740157483" header="0" footer="0"/>
  <pageSetup paperSize="8" scale="93" orientation="landscape" r:id="rId1"/>
  <headerFooter>
    <oddHeader>&amp;R&amp;"NDSFrutiger 45 Light,Standard"&amp;10Ladeinfrastrukturkonzept für den Landkreis Hildesheim und die kreisangehörigen Kommunen</oddHeader>
    <oddFooter>&amp;L&amp;"NDSFrutiger 45 Light,Standard"&amp;10Anlage 2: LISA-Tabellen&amp;R&amp;"NDSFrutiger 45 Light,Standard"&amp;10Seite &amp;"NDSFrutiger 45 Light,Fett"&amp;P&amp;"NDSFrutiger 45 Light,Standard" von&amp;"NDSFrutiger 45 Light,Fett"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F5C60-609B-47D5-811E-669293AB9EF0}">
  <dimension ref="A1:AG39"/>
  <sheetViews>
    <sheetView view="pageLayout" topLeftCell="O1" zoomScale="70" zoomScaleNormal="100" zoomScalePageLayoutView="70" workbookViewId="0">
      <selection activeCell="A4" sqref="A4:AG4"/>
    </sheetView>
  </sheetViews>
  <sheetFormatPr baseColWidth="10" defaultColWidth="11.5546875" defaultRowHeight="14.4" x14ac:dyDescent="0.3"/>
  <cols>
    <col min="1" max="1" width="3.44140625" style="13" customWidth="1"/>
    <col min="2" max="2" width="43" style="13" customWidth="1"/>
    <col min="3" max="4" width="3.44140625" style="13" customWidth="1"/>
    <col min="5" max="5" width="17.6640625" style="13" customWidth="1"/>
    <col min="6" max="6" width="3.44140625" style="13" customWidth="1"/>
    <col min="7" max="7" width="12.44140625" style="13" bestFit="1" customWidth="1"/>
    <col min="8" max="8" width="3.44140625" style="13" customWidth="1"/>
    <col min="9" max="9" width="11.5546875" style="13"/>
    <col min="10" max="10" width="3.44140625" style="13" customWidth="1"/>
    <col min="11" max="11" width="11.5546875" style="13"/>
    <col min="12" max="12" width="3.44140625" style="13" customWidth="1"/>
    <col min="13" max="13" width="22" style="13" customWidth="1"/>
    <col min="14" max="14" width="26.109375" style="13" customWidth="1"/>
    <col min="15" max="15" width="19.5546875" style="13" customWidth="1"/>
    <col min="16" max="16" width="14.33203125" style="13" customWidth="1"/>
    <col min="17" max="18" width="11.5546875" style="13"/>
    <col min="19" max="19" width="12.6640625" style="13" bestFit="1" customWidth="1"/>
    <col min="20" max="21" width="11.5546875" style="13"/>
    <col min="22" max="22" width="12.6640625" style="13" bestFit="1" customWidth="1"/>
    <col min="23" max="24" width="11.5546875" style="13"/>
    <col min="25" max="25" width="12.6640625" style="13" bestFit="1" customWidth="1"/>
    <col min="26" max="27" width="11.5546875" style="13"/>
    <col min="28" max="28" width="12.6640625" style="13" bestFit="1" customWidth="1"/>
    <col min="29" max="30" width="11.5546875" style="13"/>
    <col min="31" max="31" width="10" style="13" bestFit="1" customWidth="1"/>
    <col min="32" max="32" width="16.109375" style="13" customWidth="1"/>
    <col min="33" max="33" width="11.6640625" style="13" customWidth="1"/>
    <col min="34" max="16384" width="11.5546875" style="13"/>
  </cols>
  <sheetData>
    <row r="1" spans="1:33" x14ac:dyDescent="0.3">
      <c r="F1" s="104"/>
      <c r="G1" s="105"/>
      <c r="H1" s="106"/>
      <c r="I1" s="106"/>
      <c r="L1" s="96"/>
      <c r="P1" s="60"/>
      <c r="T1" s="107"/>
    </row>
    <row r="2" spans="1:33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33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3" ht="40.799999999999997" x14ac:dyDescent="0.75">
      <c r="A4" s="144" t="s">
        <v>292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</row>
    <row r="5" spans="1:33" x14ac:dyDescent="0.3">
      <c r="F5" s="104"/>
      <c r="G5" s="105"/>
      <c r="H5" s="106"/>
      <c r="I5" s="106"/>
      <c r="L5" s="96"/>
      <c r="P5" s="60"/>
      <c r="T5" s="107"/>
    </row>
    <row r="6" spans="1:33" ht="21" x14ac:dyDescent="0.4">
      <c r="A6" s="148" t="s">
        <v>257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</row>
    <row r="7" spans="1:33" x14ac:dyDescent="0.3">
      <c r="F7" s="104"/>
      <c r="G7" s="105"/>
      <c r="H7" s="106"/>
      <c r="I7" s="106"/>
      <c r="L7" s="96"/>
      <c r="P7" s="60"/>
      <c r="Q7" s="73"/>
      <c r="R7" s="73"/>
      <c r="S7" s="73"/>
      <c r="T7" s="108"/>
    </row>
    <row r="8" spans="1:33" ht="33" x14ac:dyDescent="0.6">
      <c r="A8" s="109"/>
      <c r="B8" s="109" t="s">
        <v>258</v>
      </c>
      <c r="C8" s="109"/>
      <c r="D8" s="109"/>
      <c r="E8" s="109"/>
      <c r="F8" s="109"/>
      <c r="G8" s="110"/>
      <c r="H8" s="111"/>
      <c r="I8" s="111"/>
      <c r="J8" s="111"/>
      <c r="K8" s="111"/>
      <c r="L8" s="111"/>
      <c r="P8" s="75" t="s">
        <v>259</v>
      </c>
      <c r="T8" s="111"/>
    </row>
    <row r="9" spans="1:33" x14ac:dyDescent="0.3">
      <c r="B9" s="145" t="s">
        <v>260</v>
      </c>
      <c r="C9" s="145"/>
      <c r="D9" s="145"/>
      <c r="E9" s="145"/>
      <c r="F9" s="145"/>
    </row>
    <row r="11" spans="1:33" ht="21" x14ac:dyDescent="0.4">
      <c r="A11" s="112"/>
      <c r="B11" s="56" t="s">
        <v>79</v>
      </c>
      <c r="C11" s="56"/>
      <c r="D11" s="56"/>
      <c r="E11" s="56"/>
    </row>
    <row r="12" spans="1:33" x14ac:dyDescent="0.3">
      <c r="F12" s="104"/>
      <c r="G12" s="105"/>
      <c r="H12" s="106"/>
      <c r="K12" s="96"/>
      <c r="O12" s="60"/>
      <c r="P12" s="73"/>
      <c r="Q12" s="73"/>
      <c r="R12" s="73"/>
      <c r="S12" s="108"/>
    </row>
    <row r="13" spans="1:33" x14ac:dyDescent="0.3">
      <c r="A13" s="54"/>
      <c r="B13" s="2"/>
      <c r="C13" s="33"/>
      <c r="D13" s="2"/>
      <c r="E13" s="94"/>
      <c r="F13" s="94"/>
      <c r="G13" s="54"/>
      <c r="H13" s="54"/>
      <c r="I13" s="90"/>
      <c r="J13" s="90"/>
      <c r="K13" s="90"/>
      <c r="L13" s="90"/>
      <c r="M13" s="113"/>
      <c r="N13" s="114"/>
      <c r="O13" s="114"/>
      <c r="P13" s="114"/>
      <c r="Q13" s="115" t="s">
        <v>12</v>
      </c>
      <c r="R13" s="115"/>
      <c r="S13" s="115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54"/>
      <c r="AG13" s="54"/>
    </row>
    <row r="14" spans="1:33" x14ac:dyDescent="0.3">
      <c r="A14" s="54"/>
      <c r="B14" s="117" t="s">
        <v>20</v>
      </c>
      <c r="C14" s="118"/>
      <c r="D14" s="117"/>
      <c r="E14" s="119" t="s">
        <v>34</v>
      </c>
      <c r="F14" s="120"/>
      <c r="G14" s="119" t="s">
        <v>41</v>
      </c>
      <c r="H14" s="120"/>
      <c r="I14" s="121" t="s">
        <v>0</v>
      </c>
      <c r="J14" s="121"/>
      <c r="K14" s="121" t="s">
        <v>15</v>
      </c>
      <c r="L14" s="121"/>
      <c r="M14" s="121" t="s">
        <v>35</v>
      </c>
      <c r="N14" s="119" t="s">
        <v>36</v>
      </c>
      <c r="O14" s="149" t="s">
        <v>42</v>
      </c>
      <c r="P14" s="149"/>
      <c r="Q14" s="94" t="s">
        <v>8</v>
      </c>
      <c r="R14" s="89"/>
      <c r="S14" s="89" t="s">
        <v>0</v>
      </c>
      <c r="T14" s="122" t="s">
        <v>8</v>
      </c>
      <c r="U14" s="123"/>
      <c r="V14" s="122" t="s">
        <v>0</v>
      </c>
      <c r="W14" s="94" t="s">
        <v>6</v>
      </c>
      <c r="X14" s="89"/>
      <c r="Y14" s="94" t="s">
        <v>0</v>
      </c>
      <c r="Z14" s="122" t="s">
        <v>7</v>
      </c>
      <c r="AA14" s="123"/>
      <c r="AB14" s="122" t="s">
        <v>0</v>
      </c>
      <c r="AC14" s="94" t="s">
        <v>21</v>
      </c>
      <c r="AD14" s="89"/>
      <c r="AE14" s="94" t="s">
        <v>0</v>
      </c>
      <c r="AF14" s="149" t="s">
        <v>49</v>
      </c>
      <c r="AG14" s="149"/>
    </row>
    <row r="15" spans="1:33" x14ac:dyDescent="0.3">
      <c r="A15" s="54"/>
      <c r="B15" s="117"/>
      <c r="C15" s="118"/>
      <c r="D15" s="117"/>
      <c r="E15" s="120"/>
      <c r="F15" s="124"/>
      <c r="G15" s="53" t="s">
        <v>39</v>
      </c>
      <c r="H15" s="119"/>
      <c r="I15" s="125" t="s">
        <v>44</v>
      </c>
      <c r="J15" s="126"/>
      <c r="K15" s="119" t="s">
        <v>1</v>
      </c>
      <c r="L15" s="119"/>
      <c r="M15" s="119" t="s">
        <v>45</v>
      </c>
      <c r="N15" s="119" t="s">
        <v>37</v>
      </c>
      <c r="O15" s="149" t="s">
        <v>43</v>
      </c>
      <c r="P15" s="149"/>
      <c r="Q15" s="114" t="s">
        <v>3</v>
      </c>
      <c r="R15" s="97"/>
      <c r="S15" s="89" t="s">
        <v>17</v>
      </c>
      <c r="T15" s="127" t="s">
        <v>4</v>
      </c>
      <c r="U15" s="128"/>
      <c r="V15" s="122" t="s">
        <v>17</v>
      </c>
      <c r="W15" s="114" t="s">
        <v>5</v>
      </c>
      <c r="X15" s="97"/>
      <c r="Y15" s="94" t="s">
        <v>17</v>
      </c>
      <c r="Z15" s="127" t="s">
        <v>13</v>
      </c>
      <c r="AA15" s="128"/>
      <c r="AB15" s="122" t="s">
        <v>19</v>
      </c>
      <c r="AC15" s="114" t="s">
        <v>22</v>
      </c>
      <c r="AD15" s="97"/>
      <c r="AE15" s="94" t="s">
        <v>19</v>
      </c>
      <c r="AF15" s="149" t="s">
        <v>43</v>
      </c>
      <c r="AG15" s="149"/>
    </row>
    <row r="16" spans="1:33" x14ac:dyDescent="0.3">
      <c r="A16" s="54"/>
      <c r="B16" s="2"/>
      <c r="C16" s="33"/>
      <c r="D16" s="2"/>
      <c r="E16" s="129">
        <v>4666</v>
      </c>
      <c r="F16" s="130"/>
      <c r="G16" s="131">
        <v>100</v>
      </c>
      <c r="H16" s="89"/>
      <c r="I16" s="129">
        <v>2831</v>
      </c>
      <c r="J16" s="132"/>
      <c r="K16" s="133">
        <v>0.48</v>
      </c>
      <c r="L16" s="134"/>
      <c r="M16" s="135" t="s">
        <v>30</v>
      </c>
      <c r="N16" s="54"/>
      <c r="O16" s="54">
        <f>O17*0.2</f>
        <v>10</v>
      </c>
      <c r="P16" s="54" t="s">
        <v>55</v>
      </c>
      <c r="Q16" s="114"/>
      <c r="R16" s="97"/>
      <c r="S16" s="97">
        <v>2</v>
      </c>
      <c r="T16" s="127"/>
      <c r="U16" s="128"/>
      <c r="V16" s="128">
        <v>2</v>
      </c>
      <c r="W16" s="114"/>
      <c r="X16" s="97"/>
      <c r="Y16" s="97">
        <v>4</v>
      </c>
      <c r="Z16" s="127"/>
      <c r="AA16" s="128"/>
      <c r="AB16" s="128">
        <v>6</v>
      </c>
      <c r="AC16" s="114"/>
      <c r="AD16" s="97"/>
      <c r="AE16" s="97">
        <v>8</v>
      </c>
      <c r="AF16" s="54"/>
      <c r="AG16" s="54"/>
    </row>
    <row r="17" spans="1:33" x14ac:dyDescent="0.3">
      <c r="A17" s="21"/>
      <c r="B17" s="21"/>
      <c r="C17" s="34"/>
      <c r="D17" s="20"/>
      <c r="E17" s="35" t="s">
        <v>38</v>
      </c>
      <c r="F17" s="136"/>
      <c r="G17" s="36" t="s">
        <v>40</v>
      </c>
      <c r="H17" s="137"/>
      <c r="I17" s="59"/>
      <c r="J17" s="21"/>
      <c r="K17" s="36" t="s">
        <v>50</v>
      </c>
      <c r="L17" s="21"/>
      <c r="M17" s="21"/>
      <c r="N17" s="20"/>
      <c r="O17" s="20">
        <v>50</v>
      </c>
      <c r="P17" s="20" t="s">
        <v>9</v>
      </c>
      <c r="Q17" s="138" t="s">
        <v>18</v>
      </c>
      <c r="R17" s="139" t="s">
        <v>23</v>
      </c>
      <c r="S17" s="137" t="s">
        <v>31</v>
      </c>
      <c r="T17" s="138" t="s">
        <v>10</v>
      </c>
      <c r="U17" s="139" t="s">
        <v>23</v>
      </c>
      <c r="V17" s="140" t="s">
        <v>31</v>
      </c>
      <c r="W17" s="138" t="s">
        <v>11</v>
      </c>
      <c r="X17" s="139" t="s">
        <v>23</v>
      </c>
      <c r="Y17" s="137" t="s">
        <v>31</v>
      </c>
      <c r="Z17" s="138" t="s">
        <v>11</v>
      </c>
      <c r="AA17" s="139" t="s">
        <v>23</v>
      </c>
      <c r="AB17" s="140" t="s">
        <v>31</v>
      </c>
      <c r="AC17" s="138" t="s">
        <v>11</v>
      </c>
      <c r="AD17" s="139" t="s">
        <v>23</v>
      </c>
      <c r="AE17" s="137" t="s">
        <v>31</v>
      </c>
      <c r="AF17" s="20"/>
      <c r="AG17" s="20"/>
    </row>
    <row r="18" spans="1:33" x14ac:dyDescent="0.3">
      <c r="A18" s="29"/>
      <c r="B18" s="29"/>
      <c r="C18" s="32"/>
      <c r="D18" s="29"/>
      <c r="E18" s="3"/>
      <c r="F18" s="3"/>
      <c r="G18" s="4"/>
      <c r="H18" s="4"/>
      <c r="I18" s="5"/>
      <c r="J18" s="5"/>
      <c r="K18" s="5"/>
      <c r="L18" s="5"/>
      <c r="M18" s="6"/>
      <c r="N18" s="2"/>
      <c r="O18" s="7"/>
      <c r="P18" s="7"/>
      <c r="Q18" s="8"/>
      <c r="R18" s="9"/>
      <c r="S18" s="2"/>
      <c r="T18" s="10"/>
      <c r="U18" s="11"/>
      <c r="V18" s="12"/>
      <c r="W18" s="8"/>
      <c r="X18" s="9"/>
      <c r="Y18" s="2"/>
      <c r="Z18" s="8"/>
      <c r="AA18" s="9"/>
      <c r="AB18" s="12"/>
      <c r="AC18" s="8"/>
      <c r="AD18" s="9"/>
      <c r="AE18" s="2"/>
      <c r="AF18" s="7"/>
      <c r="AG18" s="7"/>
    </row>
    <row r="19" spans="1:33" x14ac:dyDescent="0.3">
      <c r="A19" s="54"/>
      <c r="B19" s="2" t="s">
        <v>218</v>
      </c>
      <c r="C19" s="57" t="s">
        <v>54</v>
      </c>
      <c r="D19" s="2"/>
      <c r="E19" s="71">
        <v>495</v>
      </c>
      <c r="F19" s="19"/>
      <c r="G19" s="30">
        <f t="shared" ref="G19:G28" si="0">($G$16*E19)/$E$16</f>
        <v>10.608658379768539</v>
      </c>
      <c r="H19" s="30"/>
      <c r="I19" s="31">
        <f>$I$16*G19/100</f>
        <v>300.33111873124733</v>
      </c>
      <c r="J19" s="19"/>
      <c r="K19" s="19">
        <f t="shared" ref="K19:K28" si="1">I19*$K$16</f>
        <v>144.15893699099871</v>
      </c>
      <c r="L19" s="19"/>
      <c r="M19" s="58">
        <v>0.05</v>
      </c>
      <c r="N19" s="19">
        <f t="shared" ref="N19:N28" si="2">K19*M19</f>
        <v>7.2079468495499359</v>
      </c>
      <c r="O19" s="16">
        <f t="shared" ref="O19:O28" si="3">N19*$O$16</f>
        <v>72.079468495499356</v>
      </c>
      <c r="P19" s="17" t="s">
        <v>2</v>
      </c>
      <c r="Q19" s="14">
        <v>1</v>
      </c>
      <c r="R19" s="18">
        <v>0</v>
      </c>
      <c r="S19" s="19">
        <f>(Q19+R19)*11*2*$S$16</f>
        <v>44</v>
      </c>
      <c r="T19" s="14">
        <v>0</v>
      </c>
      <c r="U19" s="18">
        <v>0</v>
      </c>
      <c r="V19" s="15">
        <f>(T19+U19)*22*2*$V$16</f>
        <v>0</v>
      </c>
      <c r="W19" s="14">
        <v>0</v>
      </c>
      <c r="X19" s="18">
        <v>0</v>
      </c>
      <c r="Y19" s="19">
        <f>(W19+X19)*50*1*$Y$16</f>
        <v>0</v>
      </c>
      <c r="Z19" s="14">
        <v>0</v>
      </c>
      <c r="AA19" s="18">
        <v>0</v>
      </c>
      <c r="AB19" s="15">
        <f>(Z19+AA19)*75*0.5*$AB$16</f>
        <v>0</v>
      </c>
      <c r="AC19" s="14">
        <v>0</v>
      </c>
      <c r="AD19" s="18">
        <v>0</v>
      </c>
      <c r="AE19" s="19">
        <f>(AC19+AD19)*150*0.25*$AE$16</f>
        <v>0</v>
      </c>
      <c r="AF19" s="16">
        <f t="shared" ref="AF19:AF28" si="4">S19+V19+Y19+AB19+AE19</f>
        <v>44</v>
      </c>
      <c r="AG19" s="17" t="s">
        <v>2</v>
      </c>
    </row>
    <row r="20" spans="1:33" x14ac:dyDescent="0.3">
      <c r="A20" s="54"/>
      <c r="B20" s="2" t="s">
        <v>219</v>
      </c>
      <c r="C20" s="57" t="s">
        <v>54</v>
      </c>
      <c r="D20" s="2"/>
      <c r="E20" s="71">
        <v>2851</v>
      </c>
      <c r="F20" s="19"/>
      <c r="G20" s="30">
        <f t="shared" si="0"/>
        <v>61.101585940848693</v>
      </c>
      <c r="H20" s="30"/>
      <c r="I20" s="31">
        <f t="shared" ref="I20:I28" si="5">$I$16*G20/100</f>
        <v>1729.7858979854263</v>
      </c>
      <c r="J20" s="19"/>
      <c r="K20" s="19">
        <f t="shared" si="1"/>
        <v>830.29723103300466</v>
      </c>
      <c r="L20" s="19"/>
      <c r="M20" s="58">
        <v>0.1</v>
      </c>
      <c r="N20" s="19">
        <f t="shared" si="2"/>
        <v>83.029723103300469</v>
      </c>
      <c r="O20" s="16">
        <f t="shared" si="3"/>
        <v>830.29723103300466</v>
      </c>
      <c r="P20" s="17" t="s">
        <v>2</v>
      </c>
      <c r="Q20" s="14">
        <v>3</v>
      </c>
      <c r="R20" s="18">
        <v>0</v>
      </c>
      <c r="S20" s="19">
        <f t="shared" ref="S20:S28" si="6">(Q20+R20)*11*2*$S$16</f>
        <v>132</v>
      </c>
      <c r="T20" s="14">
        <v>0</v>
      </c>
      <c r="U20" s="18">
        <v>1</v>
      </c>
      <c r="V20" s="15">
        <f t="shared" ref="V20:V28" si="7">(T20+U20)*22*2*$V$16</f>
        <v>88</v>
      </c>
      <c r="W20" s="14">
        <v>4</v>
      </c>
      <c r="X20" s="18">
        <v>0</v>
      </c>
      <c r="Y20" s="19">
        <f t="shared" ref="Y20:Y28" si="8">(W20+X20)*50*1*$Y$16</f>
        <v>800</v>
      </c>
      <c r="Z20" s="14">
        <v>0</v>
      </c>
      <c r="AA20" s="18">
        <v>0</v>
      </c>
      <c r="AB20" s="15">
        <f t="shared" ref="AB20:AB28" si="9">(Z20+AA20)*75*0.5*$AB$16</f>
        <v>0</v>
      </c>
      <c r="AC20" s="14">
        <v>0</v>
      </c>
      <c r="AD20" s="18">
        <v>0</v>
      </c>
      <c r="AE20" s="19">
        <f t="shared" ref="AE20:AE28" si="10">(AC20+AD20)*150*0.25*$AE$16</f>
        <v>0</v>
      </c>
      <c r="AF20" s="16">
        <f t="shared" si="4"/>
        <v>1020</v>
      </c>
      <c r="AG20" s="17" t="s">
        <v>2</v>
      </c>
    </row>
    <row r="21" spans="1:33" x14ac:dyDescent="0.3">
      <c r="A21" s="54"/>
      <c r="B21" s="2" t="s">
        <v>220</v>
      </c>
      <c r="C21" s="57" t="s">
        <v>54</v>
      </c>
      <c r="D21" s="2"/>
      <c r="E21" s="71">
        <v>96</v>
      </c>
      <c r="F21" s="19"/>
      <c r="G21" s="30">
        <f t="shared" si="0"/>
        <v>2.0574367766823833</v>
      </c>
      <c r="H21" s="30"/>
      <c r="I21" s="31">
        <f t="shared" si="5"/>
        <v>58.246035147878274</v>
      </c>
      <c r="J21" s="19"/>
      <c r="K21" s="19">
        <f t="shared" si="1"/>
        <v>27.958096870981571</v>
      </c>
      <c r="L21" s="19"/>
      <c r="M21" s="58">
        <v>0.05</v>
      </c>
      <c r="N21" s="19">
        <f t="shared" si="2"/>
        <v>1.3979048435490786</v>
      </c>
      <c r="O21" s="16">
        <f t="shared" si="3"/>
        <v>13.979048435490785</v>
      </c>
      <c r="P21" s="17" t="s">
        <v>2</v>
      </c>
      <c r="Q21" s="14">
        <v>0</v>
      </c>
      <c r="R21" s="18">
        <v>0</v>
      </c>
      <c r="S21" s="19">
        <f t="shared" si="6"/>
        <v>0</v>
      </c>
      <c r="T21" s="14">
        <v>0</v>
      </c>
      <c r="U21" s="18">
        <v>0</v>
      </c>
      <c r="V21" s="15">
        <f t="shared" si="7"/>
        <v>0</v>
      </c>
      <c r="W21" s="14">
        <v>0</v>
      </c>
      <c r="X21" s="18">
        <v>0</v>
      </c>
      <c r="Y21" s="19">
        <f t="shared" si="8"/>
        <v>0</v>
      </c>
      <c r="Z21" s="14">
        <v>0</v>
      </c>
      <c r="AA21" s="18">
        <v>0</v>
      </c>
      <c r="AB21" s="15">
        <f t="shared" si="9"/>
        <v>0</v>
      </c>
      <c r="AC21" s="14">
        <v>0</v>
      </c>
      <c r="AD21" s="18">
        <v>0</v>
      </c>
      <c r="AE21" s="19">
        <f t="shared" si="10"/>
        <v>0</v>
      </c>
      <c r="AF21" s="16">
        <f t="shared" si="4"/>
        <v>0</v>
      </c>
      <c r="AG21" s="17" t="s">
        <v>2</v>
      </c>
    </row>
    <row r="22" spans="1:33" x14ac:dyDescent="0.3">
      <c r="A22" s="54"/>
      <c r="B22" s="2" t="s">
        <v>221</v>
      </c>
      <c r="C22" s="57" t="s">
        <v>54</v>
      </c>
      <c r="D22" s="2"/>
      <c r="E22" s="71">
        <v>162</v>
      </c>
      <c r="F22" s="19"/>
      <c r="G22" s="30">
        <f t="shared" si="0"/>
        <v>3.4719245606515217</v>
      </c>
      <c r="H22" s="30"/>
      <c r="I22" s="31">
        <f t="shared" si="5"/>
        <v>98.290184312044588</v>
      </c>
      <c r="J22" s="19"/>
      <c r="K22" s="19">
        <f t="shared" si="1"/>
        <v>47.179288469781397</v>
      </c>
      <c r="L22" s="19"/>
      <c r="M22" s="58">
        <v>0.05</v>
      </c>
      <c r="N22" s="19">
        <f t="shared" si="2"/>
        <v>2.3589644234890699</v>
      </c>
      <c r="O22" s="16">
        <f t="shared" si="3"/>
        <v>23.589644234890699</v>
      </c>
      <c r="P22" s="17" t="s">
        <v>2</v>
      </c>
      <c r="Q22" s="14">
        <v>1</v>
      </c>
      <c r="R22" s="18">
        <v>0</v>
      </c>
      <c r="S22" s="19">
        <f t="shared" si="6"/>
        <v>44</v>
      </c>
      <c r="T22" s="14">
        <v>0</v>
      </c>
      <c r="U22" s="18">
        <v>0</v>
      </c>
      <c r="V22" s="15">
        <f t="shared" si="7"/>
        <v>0</v>
      </c>
      <c r="W22" s="14">
        <v>0</v>
      </c>
      <c r="X22" s="18">
        <v>0</v>
      </c>
      <c r="Y22" s="19">
        <f t="shared" si="8"/>
        <v>0</v>
      </c>
      <c r="Z22" s="14">
        <v>0</v>
      </c>
      <c r="AA22" s="18">
        <v>0</v>
      </c>
      <c r="AB22" s="15">
        <f t="shared" si="9"/>
        <v>0</v>
      </c>
      <c r="AC22" s="14">
        <v>0</v>
      </c>
      <c r="AD22" s="18">
        <v>0</v>
      </c>
      <c r="AE22" s="19">
        <f t="shared" si="10"/>
        <v>0</v>
      </c>
      <c r="AF22" s="16">
        <f t="shared" si="4"/>
        <v>44</v>
      </c>
      <c r="AG22" s="17" t="s">
        <v>2</v>
      </c>
    </row>
    <row r="23" spans="1:33" x14ac:dyDescent="0.3">
      <c r="A23" s="54"/>
      <c r="B23" s="2" t="s">
        <v>222</v>
      </c>
      <c r="C23" s="57" t="s">
        <v>54</v>
      </c>
      <c r="D23" s="2"/>
      <c r="E23" s="71">
        <v>191</v>
      </c>
      <c r="F23" s="19"/>
      <c r="G23" s="30">
        <f t="shared" si="0"/>
        <v>4.0934419202743246</v>
      </c>
      <c r="H23" s="30"/>
      <c r="I23" s="31">
        <f t="shared" si="5"/>
        <v>115.88534076296614</v>
      </c>
      <c r="J23" s="19"/>
      <c r="K23" s="19">
        <f t="shared" si="1"/>
        <v>55.624963566223741</v>
      </c>
      <c r="L23" s="19"/>
      <c r="M23" s="58">
        <v>0.05</v>
      </c>
      <c r="N23" s="19">
        <f t="shared" si="2"/>
        <v>2.7812481783111873</v>
      </c>
      <c r="O23" s="16">
        <f t="shared" si="3"/>
        <v>27.812481783111874</v>
      </c>
      <c r="P23" s="17" t="s">
        <v>2</v>
      </c>
      <c r="Q23" s="14">
        <v>1</v>
      </c>
      <c r="R23" s="18">
        <v>0</v>
      </c>
      <c r="S23" s="19">
        <f t="shared" si="6"/>
        <v>44</v>
      </c>
      <c r="T23" s="14">
        <v>0</v>
      </c>
      <c r="U23" s="18">
        <v>0</v>
      </c>
      <c r="V23" s="15">
        <f t="shared" si="7"/>
        <v>0</v>
      </c>
      <c r="W23" s="14">
        <v>0</v>
      </c>
      <c r="X23" s="18">
        <v>0</v>
      </c>
      <c r="Y23" s="19">
        <f t="shared" si="8"/>
        <v>0</v>
      </c>
      <c r="Z23" s="14">
        <v>0</v>
      </c>
      <c r="AA23" s="18">
        <v>0</v>
      </c>
      <c r="AB23" s="15">
        <f t="shared" si="9"/>
        <v>0</v>
      </c>
      <c r="AC23" s="14">
        <v>0</v>
      </c>
      <c r="AD23" s="18">
        <v>0</v>
      </c>
      <c r="AE23" s="19">
        <f t="shared" si="10"/>
        <v>0</v>
      </c>
      <c r="AF23" s="16">
        <f t="shared" si="4"/>
        <v>44</v>
      </c>
      <c r="AG23" s="17" t="s">
        <v>2</v>
      </c>
    </row>
    <row r="24" spans="1:33" x14ac:dyDescent="0.3">
      <c r="A24" s="54"/>
      <c r="B24" s="2" t="s">
        <v>223</v>
      </c>
      <c r="C24" s="57" t="s">
        <v>54</v>
      </c>
      <c r="D24" s="2"/>
      <c r="E24" s="71">
        <v>182</v>
      </c>
      <c r="F24" s="19"/>
      <c r="G24" s="30">
        <f t="shared" ref="G24:G25" si="11">($G$16*E24)/$E$16</f>
        <v>3.9005572224603515</v>
      </c>
      <c r="H24" s="30"/>
      <c r="I24" s="31">
        <f t="shared" si="5"/>
        <v>110.42477496785256</v>
      </c>
      <c r="J24" s="19"/>
      <c r="K24" s="19">
        <f t="shared" ref="K24:K26" si="12">I24*$K$16</f>
        <v>53.003891984569222</v>
      </c>
      <c r="L24" s="19"/>
      <c r="M24" s="58">
        <v>0.15</v>
      </c>
      <c r="N24" s="19">
        <f t="shared" ref="N24:N26" si="13">K24*M24</f>
        <v>7.9505837976853826</v>
      </c>
      <c r="O24" s="16">
        <f t="shared" ref="O24:O26" si="14">N24*$O$16</f>
        <v>79.505837976853826</v>
      </c>
      <c r="P24" s="17" t="s">
        <v>2</v>
      </c>
      <c r="Q24" s="14">
        <v>1</v>
      </c>
      <c r="R24" s="18">
        <v>0</v>
      </c>
      <c r="S24" s="19">
        <f t="shared" ref="S24:S26" si="15">(Q24+R24)*11*2*$S$16</f>
        <v>44</v>
      </c>
      <c r="T24" s="14">
        <v>0</v>
      </c>
      <c r="U24" s="18">
        <v>0</v>
      </c>
      <c r="V24" s="15">
        <f t="shared" ref="V24:V26" si="16">(T24+U24)*22*2*$V$16</f>
        <v>0</v>
      </c>
      <c r="W24" s="14">
        <v>0</v>
      </c>
      <c r="X24" s="18">
        <v>0</v>
      </c>
      <c r="Y24" s="19">
        <f t="shared" ref="Y24:Y26" si="17">(W24+X24)*50*1*$Y$16</f>
        <v>0</v>
      </c>
      <c r="Z24" s="14">
        <v>0</v>
      </c>
      <c r="AA24" s="18">
        <v>0</v>
      </c>
      <c r="AB24" s="15">
        <f t="shared" ref="AB24:AB26" si="18">(Z24+AA24)*75*0.5*$AB$16</f>
        <v>0</v>
      </c>
      <c r="AC24" s="14">
        <v>0</v>
      </c>
      <c r="AD24" s="18">
        <v>0</v>
      </c>
      <c r="AE24" s="19">
        <f t="shared" ref="AE24:AE26" si="19">(AC24+AD24)*150*0.25*$AE$16</f>
        <v>0</v>
      </c>
      <c r="AF24" s="16">
        <f t="shared" ref="AF24:AF26" si="20">S24+V24+Y24+AB24+AE24</f>
        <v>44</v>
      </c>
      <c r="AG24" s="17" t="s">
        <v>2</v>
      </c>
    </row>
    <row r="25" spans="1:33" x14ac:dyDescent="0.3">
      <c r="A25" s="54"/>
      <c r="B25" s="2" t="s">
        <v>224</v>
      </c>
      <c r="C25" s="57" t="s">
        <v>54</v>
      </c>
      <c r="D25" s="2"/>
      <c r="E25" s="71">
        <v>510</v>
      </c>
      <c r="F25" s="19"/>
      <c r="G25" s="30">
        <f t="shared" si="11"/>
        <v>10.93013287612516</v>
      </c>
      <c r="H25" s="30"/>
      <c r="I25" s="31">
        <f t="shared" si="5"/>
        <v>309.43206172310329</v>
      </c>
      <c r="J25" s="19"/>
      <c r="K25" s="19">
        <f t="shared" si="12"/>
        <v>148.52738962708958</v>
      </c>
      <c r="L25" s="19"/>
      <c r="M25" s="58">
        <v>0.05</v>
      </c>
      <c r="N25" s="19">
        <f t="shared" si="13"/>
        <v>7.4263694813544792</v>
      </c>
      <c r="O25" s="16">
        <f t="shared" si="14"/>
        <v>74.263694813544788</v>
      </c>
      <c r="P25" s="17" t="s">
        <v>2</v>
      </c>
      <c r="Q25" s="14">
        <v>2</v>
      </c>
      <c r="R25" s="18">
        <v>0</v>
      </c>
      <c r="S25" s="19">
        <f t="shared" si="15"/>
        <v>88</v>
      </c>
      <c r="T25" s="14">
        <v>0</v>
      </c>
      <c r="U25" s="18">
        <v>0</v>
      </c>
      <c r="V25" s="15">
        <f t="shared" si="16"/>
        <v>0</v>
      </c>
      <c r="W25" s="14">
        <v>0</v>
      </c>
      <c r="X25" s="18">
        <v>0</v>
      </c>
      <c r="Y25" s="19">
        <f t="shared" si="17"/>
        <v>0</v>
      </c>
      <c r="Z25" s="14">
        <v>0</v>
      </c>
      <c r="AA25" s="18">
        <v>0</v>
      </c>
      <c r="AB25" s="15">
        <f t="shared" si="18"/>
        <v>0</v>
      </c>
      <c r="AC25" s="14">
        <v>0</v>
      </c>
      <c r="AD25" s="18">
        <v>0</v>
      </c>
      <c r="AE25" s="19">
        <f t="shared" si="19"/>
        <v>0</v>
      </c>
      <c r="AF25" s="16">
        <f t="shared" si="20"/>
        <v>88</v>
      </c>
      <c r="AG25" s="17" t="s">
        <v>2</v>
      </c>
    </row>
    <row r="26" spans="1:33" x14ac:dyDescent="0.3">
      <c r="A26" s="54"/>
      <c r="B26" s="2" t="s">
        <v>225</v>
      </c>
      <c r="C26" s="57" t="s">
        <v>54</v>
      </c>
      <c r="D26" s="2"/>
      <c r="E26" s="71">
        <v>48</v>
      </c>
      <c r="F26" s="19"/>
      <c r="G26" s="30">
        <f>($G$16*E26)/$E$16</f>
        <v>1.0287183883411917</v>
      </c>
      <c r="H26" s="30"/>
      <c r="I26" s="31">
        <f t="shared" si="5"/>
        <v>29.123017573939137</v>
      </c>
      <c r="J26" s="19"/>
      <c r="K26" s="19">
        <f t="shared" si="12"/>
        <v>13.979048435490785</v>
      </c>
      <c r="L26" s="19"/>
      <c r="M26" s="58">
        <v>0.05</v>
      </c>
      <c r="N26" s="19">
        <f t="shared" si="13"/>
        <v>0.69895242177453931</v>
      </c>
      <c r="O26" s="16">
        <f t="shared" si="14"/>
        <v>6.9895242177453927</v>
      </c>
      <c r="P26" s="17" t="s">
        <v>2</v>
      </c>
      <c r="Q26" s="14">
        <v>0</v>
      </c>
      <c r="R26" s="18">
        <v>0</v>
      </c>
      <c r="S26" s="19">
        <f t="shared" si="15"/>
        <v>0</v>
      </c>
      <c r="T26" s="14">
        <v>0</v>
      </c>
      <c r="U26" s="18">
        <v>0</v>
      </c>
      <c r="V26" s="15">
        <f t="shared" si="16"/>
        <v>0</v>
      </c>
      <c r="W26" s="14">
        <v>0</v>
      </c>
      <c r="X26" s="18">
        <v>0</v>
      </c>
      <c r="Y26" s="19">
        <f t="shared" si="17"/>
        <v>0</v>
      </c>
      <c r="Z26" s="14">
        <v>0</v>
      </c>
      <c r="AA26" s="18">
        <v>0</v>
      </c>
      <c r="AB26" s="15">
        <f t="shared" si="18"/>
        <v>0</v>
      </c>
      <c r="AC26" s="14">
        <v>0</v>
      </c>
      <c r="AD26" s="18">
        <v>0</v>
      </c>
      <c r="AE26" s="19">
        <f t="shared" si="19"/>
        <v>0</v>
      </c>
      <c r="AF26" s="16">
        <f t="shared" si="20"/>
        <v>0</v>
      </c>
      <c r="AG26" s="17" t="s">
        <v>2</v>
      </c>
    </row>
    <row r="27" spans="1:33" x14ac:dyDescent="0.3">
      <c r="A27" s="54"/>
      <c r="B27" s="2" t="s">
        <v>226</v>
      </c>
      <c r="C27" s="57" t="s">
        <v>54</v>
      </c>
      <c r="D27" s="2"/>
      <c r="E27" s="71">
        <v>77</v>
      </c>
      <c r="F27" s="19"/>
      <c r="G27" s="30">
        <f t="shared" si="0"/>
        <v>1.6502357479639949</v>
      </c>
      <c r="H27" s="30"/>
      <c r="I27" s="31">
        <f t="shared" si="5"/>
        <v>46.718174024860694</v>
      </c>
      <c r="J27" s="19"/>
      <c r="K27" s="19">
        <f t="shared" si="1"/>
        <v>22.424723531933132</v>
      </c>
      <c r="L27" s="19"/>
      <c r="M27" s="58">
        <v>0.05</v>
      </c>
      <c r="N27" s="19">
        <f t="shared" si="2"/>
        <v>1.1212361765966568</v>
      </c>
      <c r="O27" s="16">
        <f t="shared" si="3"/>
        <v>11.212361765966568</v>
      </c>
      <c r="P27" s="17" t="s">
        <v>2</v>
      </c>
      <c r="Q27" s="14">
        <v>0</v>
      </c>
      <c r="R27" s="18">
        <v>0</v>
      </c>
      <c r="S27" s="19">
        <f t="shared" si="6"/>
        <v>0</v>
      </c>
      <c r="T27" s="14">
        <v>0</v>
      </c>
      <c r="U27" s="18">
        <v>0</v>
      </c>
      <c r="V27" s="15">
        <f t="shared" si="7"/>
        <v>0</v>
      </c>
      <c r="W27" s="14">
        <v>0</v>
      </c>
      <c r="X27" s="18">
        <v>0</v>
      </c>
      <c r="Y27" s="19">
        <f t="shared" si="8"/>
        <v>0</v>
      </c>
      <c r="Z27" s="14">
        <v>0</v>
      </c>
      <c r="AA27" s="18">
        <v>0</v>
      </c>
      <c r="AB27" s="15">
        <f t="shared" si="9"/>
        <v>0</v>
      </c>
      <c r="AC27" s="14">
        <v>0</v>
      </c>
      <c r="AD27" s="18">
        <v>0</v>
      </c>
      <c r="AE27" s="19">
        <f t="shared" si="10"/>
        <v>0</v>
      </c>
      <c r="AF27" s="16">
        <f t="shared" si="4"/>
        <v>0</v>
      </c>
      <c r="AG27" s="17" t="s">
        <v>2</v>
      </c>
    </row>
    <row r="28" spans="1:33" x14ac:dyDescent="0.3">
      <c r="A28" s="54"/>
      <c r="B28" s="2" t="s">
        <v>227</v>
      </c>
      <c r="C28" s="57" t="s">
        <v>54</v>
      </c>
      <c r="D28" s="2"/>
      <c r="E28" s="71">
        <v>54</v>
      </c>
      <c r="F28" s="19"/>
      <c r="G28" s="30">
        <f t="shared" si="0"/>
        <v>1.1573081868838406</v>
      </c>
      <c r="H28" s="30"/>
      <c r="I28" s="31">
        <f t="shared" si="5"/>
        <v>32.763394770681529</v>
      </c>
      <c r="J28" s="19"/>
      <c r="K28" s="19">
        <f t="shared" si="1"/>
        <v>15.726429489927133</v>
      </c>
      <c r="L28" s="19"/>
      <c r="M28" s="58">
        <v>0.1</v>
      </c>
      <c r="N28" s="19">
        <f t="shared" si="2"/>
        <v>1.5726429489927134</v>
      </c>
      <c r="O28" s="16">
        <f t="shared" si="3"/>
        <v>15.726429489927135</v>
      </c>
      <c r="P28" s="17" t="s">
        <v>2</v>
      </c>
      <c r="Q28" s="14">
        <v>0</v>
      </c>
      <c r="R28" s="18">
        <v>0</v>
      </c>
      <c r="S28" s="19">
        <f t="shared" si="6"/>
        <v>0</v>
      </c>
      <c r="T28" s="14">
        <v>0</v>
      </c>
      <c r="U28" s="18">
        <v>0</v>
      </c>
      <c r="V28" s="15">
        <f t="shared" si="7"/>
        <v>0</v>
      </c>
      <c r="W28" s="14">
        <v>0</v>
      </c>
      <c r="X28" s="18">
        <v>0</v>
      </c>
      <c r="Y28" s="19">
        <f t="shared" si="8"/>
        <v>0</v>
      </c>
      <c r="Z28" s="14">
        <v>0</v>
      </c>
      <c r="AA28" s="18">
        <v>0</v>
      </c>
      <c r="AB28" s="15">
        <f t="shared" si="9"/>
        <v>0</v>
      </c>
      <c r="AC28" s="14">
        <v>0</v>
      </c>
      <c r="AD28" s="18">
        <v>0</v>
      </c>
      <c r="AE28" s="19">
        <f t="shared" si="10"/>
        <v>0</v>
      </c>
      <c r="AF28" s="16">
        <f t="shared" si="4"/>
        <v>0</v>
      </c>
      <c r="AG28" s="17" t="s">
        <v>2</v>
      </c>
    </row>
    <row r="29" spans="1:33" x14ac:dyDescent="0.3">
      <c r="A29" s="21"/>
      <c r="B29" s="21"/>
      <c r="C29" s="34"/>
      <c r="D29" s="20"/>
      <c r="E29" s="21"/>
      <c r="F29" s="21"/>
      <c r="G29" s="22"/>
      <c r="H29" s="22"/>
      <c r="I29" s="21"/>
      <c r="J29" s="21"/>
      <c r="K29" s="21"/>
      <c r="L29" s="21"/>
      <c r="M29" s="23"/>
      <c r="N29" s="21"/>
      <c r="O29" s="24"/>
      <c r="P29" s="25"/>
      <c r="Q29" s="26"/>
      <c r="R29" s="27"/>
      <c r="S29" s="21"/>
      <c r="T29" s="26"/>
      <c r="U29" s="27"/>
      <c r="V29" s="28"/>
      <c r="W29" s="26"/>
      <c r="X29" s="27"/>
      <c r="Y29" s="21"/>
      <c r="Z29" s="26"/>
      <c r="AA29" s="27"/>
      <c r="AB29" s="28"/>
      <c r="AC29" s="26"/>
      <c r="AD29" s="27"/>
      <c r="AE29" s="21"/>
      <c r="AF29" s="24"/>
      <c r="AG29" s="25"/>
    </row>
    <row r="30" spans="1:33" x14ac:dyDescent="0.3">
      <c r="A30" s="54"/>
      <c r="B30" s="2"/>
      <c r="C30" s="33"/>
      <c r="D30" s="2"/>
      <c r="E30" s="5"/>
      <c r="F30" s="5"/>
      <c r="G30" s="46"/>
      <c r="H30" s="46"/>
      <c r="I30" s="5"/>
      <c r="J30" s="5"/>
      <c r="K30" s="5"/>
      <c r="L30" s="5"/>
      <c r="M30" s="6"/>
      <c r="N30" s="5"/>
      <c r="O30" s="5"/>
      <c r="P30" s="2"/>
      <c r="Q30" s="48"/>
      <c r="R30" s="49"/>
      <c r="S30" s="5"/>
      <c r="T30" s="48"/>
      <c r="U30" s="49"/>
      <c r="V30" s="50"/>
      <c r="W30" s="48"/>
      <c r="X30" s="49"/>
      <c r="Y30" s="5"/>
      <c r="Z30" s="48"/>
      <c r="AA30" s="49"/>
      <c r="AB30" s="50"/>
      <c r="AC30" s="48"/>
      <c r="AD30" s="49"/>
      <c r="AE30" s="5"/>
      <c r="AF30" s="47"/>
      <c r="AG30" s="7"/>
    </row>
    <row r="31" spans="1:33" s="45" customFormat="1" ht="18" x14ac:dyDescent="0.35">
      <c r="A31" s="55"/>
      <c r="B31" s="2"/>
      <c r="C31" s="33"/>
      <c r="D31" s="2"/>
      <c r="E31" s="150">
        <f>SUM(E19:E28)</f>
        <v>4666</v>
      </c>
      <c r="F31" s="150"/>
      <c r="G31" s="150">
        <f>SUM(G19:G28)</f>
        <v>99.999999999999986</v>
      </c>
      <c r="H31" s="150"/>
      <c r="I31" s="150">
        <f>SUM(I19:I28)</f>
        <v>2831</v>
      </c>
      <c r="J31" s="150"/>
      <c r="K31" s="150">
        <f>SUM(K19:K28)</f>
        <v>1358.8799999999997</v>
      </c>
      <c r="L31" s="150"/>
      <c r="M31" s="74">
        <f>SUM(M19:M28)/COUNT(M19:M28)</f>
        <v>6.9999999999999993E-2</v>
      </c>
      <c r="N31" s="37">
        <f>SUM(N18:N29)</f>
        <v>115.54557222460352</v>
      </c>
      <c r="O31" s="38">
        <f>SUM(O19:O28)</f>
        <v>1155.4557222460348</v>
      </c>
      <c r="P31" s="39" t="s">
        <v>2</v>
      </c>
      <c r="Q31" s="40">
        <f>SUM(Q18:Q29)</f>
        <v>9</v>
      </c>
      <c r="R31" s="41">
        <f>SUM(R18:R29)</f>
        <v>0</v>
      </c>
      <c r="S31" s="42"/>
      <c r="T31" s="40">
        <f>SUM(T18:T29)</f>
        <v>0</v>
      </c>
      <c r="U31" s="41">
        <f>SUM(U18:U29)</f>
        <v>1</v>
      </c>
      <c r="V31" s="43"/>
      <c r="W31" s="40">
        <f>SUM(W18:W29)</f>
        <v>4</v>
      </c>
      <c r="X31" s="41">
        <f>SUM(X18:X29)</f>
        <v>0</v>
      </c>
      <c r="Y31" s="42"/>
      <c r="Z31" s="40">
        <f>SUM(Z18:Z29)</f>
        <v>0</v>
      </c>
      <c r="AA31" s="41">
        <f>SUM(AA18:AA29)</f>
        <v>0</v>
      </c>
      <c r="AB31" s="43"/>
      <c r="AC31" s="40">
        <f>SUM(AC18:AC29)</f>
        <v>0</v>
      </c>
      <c r="AD31" s="41">
        <f>SUM(AD18:AD29)</f>
        <v>0</v>
      </c>
      <c r="AE31" s="42"/>
      <c r="AF31" s="38">
        <f>SUM(AF19:AF28)</f>
        <v>1284</v>
      </c>
      <c r="AG31" s="44" t="s">
        <v>2</v>
      </c>
    </row>
    <row r="32" spans="1:33" s="45" customFormat="1" ht="14.4" customHeight="1" x14ac:dyDescent="0.35">
      <c r="A32" s="55"/>
      <c r="B32" s="2"/>
      <c r="C32" s="33"/>
      <c r="D32" s="2"/>
      <c r="E32" s="98"/>
      <c r="F32" s="51"/>
      <c r="G32" s="52"/>
      <c r="H32" s="52"/>
      <c r="I32" s="98"/>
      <c r="J32" s="98"/>
      <c r="K32" s="98"/>
      <c r="L32" s="98"/>
      <c r="M32" s="37"/>
      <c r="N32" s="37"/>
      <c r="O32" s="72"/>
      <c r="P32" s="55"/>
      <c r="Q32" s="40"/>
      <c r="R32" s="41"/>
      <c r="S32" s="42"/>
      <c r="T32" s="40"/>
      <c r="U32" s="41"/>
      <c r="V32" s="43"/>
      <c r="W32" s="40"/>
      <c r="X32" s="41"/>
      <c r="Y32" s="42"/>
      <c r="Z32" s="40"/>
      <c r="AA32" s="41"/>
      <c r="AB32" s="43"/>
      <c r="AC32" s="40"/>
      <c r="AD32" s="41"/>
      <c r="AE32" s="42"/>
      <c r="AF32" s="38"/>
      <c r="AG32" s="44"/>
    </row>
    <row r="33" spans="2:33" x14ac:dyDescent="0.3">
      <c r="I33" s="60"/>
      <c r="J33" s="60"/>
      <c r="K33" s="60"/>
      <c r="L33" s="60"/>
      <c r="M33" s="60"/>
    </row>
    <row r="34" spans="2:33" ht="15.6" x14ac:dyDescent="0.3">
      <c r="B34" s="65" t="s">
        <v>14</v>
      </c>
      <c r="J34" s="60"/>
      <c r="K34" s="60"/>
      <c r="L34" s="60"/>
      <c r="M34" s="60"/>
      <c r="N34" s="61" t="s">
        <v>32</v>
      </c>
      <c r="O34" s="62" t="s">
        <v>16</v>
      </c>
      <c r="P34" s="63"/>
      <c r="Q34" s="64">
        <f>Q31</f>
        <v>9</v>
      </c>
      <c r="R34" s="64" t="s">
        <v>27</v>
      </c>
      <c r="S34" s="8"/>
      <c r="T34" s="64">
        <f>T31</f>
        <v>0</v>
      </c>
      <c r="U34" s="64" t="s">
        <v>26</v>
      </c>
      <c r="V34" s="8"/>
      <c r="W34" s="64">
        <f>W31</f>
        <v>4</v>
      </c>
      <c r="X34" s="64" t="s">
        <v>25</v>
      </c>
      <c r="Y34" s="8"/>
      <c r="Z34" s="64">
        <f>Z31</f>
        <v>0</v>
      </c>
      <c r="AA34" s="64" t="s">
        <v>28</v>
      </c>
      <c r="AB34" s="8"/>
      <c r="AC34" s="64">
        <f>AC31</f>
        <v>0</v>
      </c>
      <c r="AD34" s="64" t="s">
        <v>29</v>
      </c>
      <c r="AE34" s="99" t="s">
        <v>296</v>
      </c>
      <c r="AF34" s="100">
        <f>Q34*11+T34*22+W34*50+Z34*75+AC34*150</f>
        <v>299</v>
      </c>
      <c r="AG34" s="61" t="s">
        <v>297</v>
      </c>
    </row>
    <row r="35" spans="2:33" ht="15.6" x14ac:dyDescent="0.3">
      <c r="C35" s="73"/>
      <c r="D35" s="73"/>
      <c r="J35" s="60"/>
      <c r="K35" s="60"/>
      <c r="L35" s="60"/>
      <c r="M35" s="60"/>
      <c r="N35" s="66" t="s">
        <v>33</v>
      </c>
      <c r="O35" s="67" t="s">
        <v>16</v>
      </c>
      <c r="P35" s="68"/>
      <c r="Q35" s="69">
        <f>R31</f>
        <v>0</v>
      </c>
      <c r="R35" s="70" t="s">
        <v>27</v>
      </c>
      <c r="S35" s="9"/>
      <c r="T35" s="69">
        <f>U31</f>
        <v>1</v>
      </c>
      <c r="U35" s="70" t="s">
        <v>26</v>
      </c>
      <c r="V35" s="9"/>
      <c r="W35" s="69">
        <f>X31</f>
        <v>0</v>
      </c>
      <c r="X35" s="70" t="s">
        <v>25</v>
      </c>
      <c r="Y35" s="9"/>
      <c r="Z35" s="69">
        <f>AA31</f>
        <v>0</v>
      </c>
      <c r="AA35" s="70" t="s">
        <v>28</v>
      </c>
      <c r="AB35" s="9"/>
      <c r="AC35" s="69">
        <f>AD31</f>
        <v>0</v>
      </c>
      <c r="AD35" s="70" t="s">
        <v>29</v>
      </c>
      <c r="AE35" s="101" t="s">
        <v>296</v>
      </c>
      <c r="AF35" s="66">
        <f>Q35*11+T35*22+W35*50+Z35*75+AC35*150</f>
        <v>22</v>
      </c>
      <c r="AG35" s="66" t="s">
        <v>297</v>
      </c>
    </row>
    <row r="36" spans="2:33" x14ac:dyDescent="0.3">
      <c r="B36" s="13" t="s">
        <v>261</v>
      </c>
    </row>
    <row r="37" spans="2:33" x14ac:dyDescent="0.3">
      <c r="B37" s="13" t="s">
        <v>262</v>
      </c>
      <c r="AD37" s="102" t="s">
        <v>298</v>
      </c>
      <c r="AE37" s="102"/>
      <c r="AF37" s="103">
        <f>AF34+AF35</f>
        <v>321</v>
      </c>
      <c r="AG37" s="102" t="s">
        <v>297</v>
      </c>
    </row>
    <row r="38" spans="2:33" ht="18" x14ac:dyDescent="0.35">
      <c r="K38" s="76"/>
      <c r="L38" s="76"/>
      <c r="M38" s="76"/>
      <c r="N38" s="77" t="s">
        <v>263</v>
      </c>
      <c r="O38" s="78">
        <f>((R31*$S$16*11*2)+(U31*$V$16*22*2)+(X31*$Y$16*50)+(AA31*$AB$16*0.5*75)+(AD31*$AE$16*150*0.25))</f>
        <v>88</v>
      </c>
      <c r="P38" s="79" t="s">
        <v>2</v>
      </c>
    </row>
    <row r="39" spans="2:33" ht="25.8" x14ac:dyDescent="0.5">
      <c r="K39" s="76"/>
      <c r="L39" s="76"/>
      <c r="M39" s="76"/>
      <c r="N39" s="80" t="s">
        <v>41</v>
      </c>
      <c r="O39" s="81">
        <f>((R31*$S$16*11*2)+(U31*$V$16*22*2)+(X31*$Y$16*50)+(AA31*$AB$16*0.5*75)+(AD31*$AE$16*150*0.25))/O31*100</f>
        <v>7.6160425973693773</v>
      </c>
      <c r="P39" s="82" t="s">
        <v>264</v>
      </c>
    </row>
  </sheetData>
  <mergeCells count="11">
    <mergeCell ref="A4:AG4"/>
    <mergeCell ref="B9:F9"/>
    <mergeCell ref="A6:AG6"/>
    <mergeCell ref="E31:F31"/>
    <mergeCell ref="G31:H31"/>
    <mergeCell ref="I31:J31"/>
    <mergeCell ref="K31:L31"/>
    <mergeCell ref="O15:P15"/>
    <mergeCell ref="AF15:AG15"/>
    <mergeCell ref="O14:P14"/>
    <mergeCell ref="AF14:AG14"/>
  </mergeCells>
  <pageMargins left="0.78740157480314965" right="0.78740157480314965" top="0.39370078740157483" bottom="0.39370078740157483" header="0" footer="0"/>
  <pageSetup paperSize="8" scale="93" orientation="landscape" r:id="rId1"/>
  <headerFooter>
    <oddHeader>&amp;R&amp;"NDSFrutiger 45 Light,Standard"&amp;10Ladeinfrastrukturkonzept für den Landkreis Hildesheim und die kreisangehörigen Kommunen</oddHeader>
    <oddFooter>&amp;L&amp;"NDSFrutiger 45 Light,Standard"&amp;10Anlage 2: LISA-Tabellen&amp;R&amp;"NDSFrutiger 45 Light,Standard"&amp;10Seite &amp;"NDSFrutiger 45 Light,Fett"&amp;P&amp;"NDSFrutiger 45 Light,Standard" von&amp;"NDSFrutiger 45 Light,Fett"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9ECB0-039E-4959-A82F-8FCDC74B4704}">
  <dimension ref="A1:AG34"/>
  <sheetViews>
    <sheetView view="pageLayout" topLeftCell="R7" zoomScale="78" zoomScaleNormal="100" zoomScalePageLayoutView="78" workbookViewId="0">
      <selection activeCell="AG30" sqref="AG30"/>
    </sheetView>
  </sheetViews>
  <sheetFormatPr baseColWidth="10" defaultColWidth="11.5546875" defaultRowHeight="14.4" x14ac:dyDescent="0.3"/>
  <cols>
    <col min="1" max="1" width="3.44140625" style="13" customWidth="1"/>
    <col min="2" max="2" width="43" style="13" customWidth="1"/>
    <col min="3" max="4" width="3.44140625" style="13" customWidth="1"/>
    <col min="5" max="5" width="17.6640625" style="13" customWidth="1"/>
    <col min="6" max="6" width="3.44140625" style="13" customWidth="1"/>
    <col min="7" max="7" width="12.44140625" style="13" bestFit="1" customWidth="1"/>
    <col min="8" max="8" width="3.44140625" style="13" customWidth="1"/>
    <col min="9" max="9" width="11.5546875" style="13"/>
    <col min="10" max="10" width="3.44140625" style="13" customWidth="1"/>
    <col min="11" max="11" width="11.5546875" style="13"/>
    <col min="12" max="12" width="3.44140625" style="13" customWidth="1"/>
    <col min="13" max="13" width="22" style="13" customWidth="1"/>
    <col min="14" max="14" width="26.109375" style="13" customWidth="1"/>
    <col min="15" max="15" width="19.5546875" style="13" customWidth="1"/>
    <col min="16" max="16" width="13.6640625" style="13" customWidth="1"/>
    <col min="17" max="18" width="11.5546875" style="13"/>
    <col min="19" max="19" width="12.6640625" style="13" bestFit="1" customWidth="1"/>
    <col min="20" max="21" width="11.5546875" style="13"/>
    <col min="22" max="22" width="12.6640625" style="13" bestFit="1" customWidth="1"/>
    <col min="23" max="24" width="11.5546875" style="13"/>
    <col min="25" max="25" width="10.109375" style="13" bestFit="1" customWidth="1"/>
    <col min="26" max="27" width="11.5546875" style="13"/>
    <col min="28" max="28" width="10.33203125" style="13" bestFit="1" customWidth="1"/>
    <col min="29" max="30" width="11.5546875" style="13"/>
    <col min="31" max="31" width="10.33203125" style="13" bestFit="1" customWidth="1"/>
    <col min="32" max="33" width="16.109375" style="13" customWidth="1"/>
    <col min="34" max="16384" width="11.5546875" style="13"/>
  </cols>
  <sheetData>
    <row r="1" spans="1:33" x14ac:dyDescent="0.3">
      <c r="F1" s="104"/>
      <c r="G1" s="105"/>
      <c r="H1" s="106"/>
      <c r="I1" s="106"/>
      <c r="L1" s="96"/>
      <c r="P1" s="60"/>
      <c r="T1" s="107"/>
    </row>
    <row r="2" spans="1:33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33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3" ht="40.799999999999997" x14ac:dyDescent="0.75">
      <c r="A4" s="144" t="s">
        <v>293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</row>
    <row r="5" spans="1:33" x14ac:dyDescent="0.3">
      <c r="F5" s="104"/>
      <c r="G5" s="105"/>
      <c r="H5" s="106"/>
      <c r="I5" s="106"/>
      <c r="L5" s="96"/>
      <c r="P5" s="60"/>
      <c r="T5" s="107"/>
    </row>
    <row r="6" spans="1:33" ht="21" x14ac:dyDescent="0.4">
      <c r="A6" s="148" t="s">
        <v>257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</row>
    <row r="7" spans="1:33" x14ac:dyDescent="0.3">
      <c r="F7" s="104"/>
      <c r="G7" s="105"/>
      <c r="H7" s="106"/>
      <c r="I7" s="106"/>
      <c r="L7" s="96"/>
      <c r="P7" s="60"/>
      <c r="Q7" s="73"/>
      <c r="R7" s="73"/>
      <c r="S7" s="73"/>
      <c r="T7" s="108"/>
    </row>
    <row r="8" spans="1:33" ht="33" x14ac:dyDescent="0.6">
      <c r="A8" s="109"/>
      <c r="B8" s="109" t="s">
        <v>258</v>
      </c>
      <c r="C8" s="109"/>
      <c r="D8" s="109"/>
      <c r="E8" s="109"/>
      <c r="F8" s="109"/>
      <c r="G8" s="110"/>
      <c r="H8" s="111"/>
      <c r="I8" s="111"/>
      <c r="J8" s="111"/>
      <c r="K8" s="111"/>
      <c r="L8" s="111"/>
      <c r="P8" s="75" t="s">
        <v>259</v>
      </c>
      <c r="T8" s="111"/>
    </row>
    <row r="9" spans="1:33" x14ac:dyDescent="0.3">
      <c r="B9" s="145" t="s">
        <v>260</v>
      </c>
      <c r="C9" s="145"/>
      <c r="D9" s="145"/>
      <c r="E9" s="145"/>
      <c r="F9" s="145"/>
    </row>
    <row r="11" spans="1:33" ht="21" x14ac:dyDescent="0.4">
      <c r="A11" s="112"/>
      <c r="B11" s="56" t="s">
        <v>80</v>
      </c>
      <c r="C11" s="56"/>
      <c r="D11" s="56"/>
      <c r="E11" s="56"/>
    </row>
    <row r="12" spans="1:33" x14ac:dyDescent="0.3">
      <c r="F12" s="104"/>
      <c r="G12" s="105"/>
      <c r="H12" s="106"/>
      <c r="K12" s="96"/>
      <c r="O12" s="60"/>
      <c r="P12" s="73"/>
      <c r="Q12" s="73"/>
      <c r="R12" s="73"/>
      <c r="S12" s="108"/>
    </row>
    <row r="13" spans="1:33" x14ac:dyDescent="0.3">
      <c r="A13" s="54"/>
      <c r="B13" s="2"/>
      <c r="C13" s="33"/>
      <c r="D13" s="2"/>
      <c r="E13" s="94"/>
      <c r="F13" s="94"/>
      <c r="G13" s="54"/>
      <c r="H13" s="54"/>
      <c r="I13" s="90"/>
      <c r="J13" s="90"/>
      <c r="K13" s="90"/>
      <c r="L13" s="90"/>
      <c r="M13" s="113"/>
      <c r="N13" s="114"/>
      <c r="O13" s="114"/>
      <c r="P13" s="114"/>
      <c r="Q13" s="115" t="s">
        <v>12</v>
      </c>
      <c r="R13" s="115"/>
      <c r="S13" s="115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54"/>
      <c r="AG13" s="54"/>
    </row>
    <row r="14" spans="1:33" x14ac:dyDescent="0.3">
      <c r="A14" s="54"/>
      <c r="B14" s="117" t="s">
        <v>20</v>
      </c>
      <c r="C14" s="118"/>
      <c r="D14" s="117"/>
      <c r="E14" s="119" t="s">
        <v>34</v>
      </c>
      <c r="F14" s="120"/>
      <c r="G14" s="119" t="s">
        <v>41</v>
      </c>
      <c r="H14" s="120"/>
      <c r="I14" s="121" t="s">
        <v>0</v>
      </c>
      <c r="J14" s="121"/>
      <c r="K14" s="121" t="s">
        <v>15</v>
      </c>
      <c r="L14" s="121"/>
      <c r="M14" s="121" t="s">
        <v>35</v>
      </c>
      <c r="N14" s="119" t="s">
        <v>36</v>
      </c>
      <c r="O14" s="149" t="s">
        <v>42</v>
      </c>
      <c r="P14" s="149"/>
      <c r="Q14" s="94" t="s">
        <v>8</v>
      </c>
      <c r="R14" s="89"/>
      <c r="S14" s="89" t="s">
        <v>0</v>
      </c>
      <c r="T14" s="122" t="s">
        <v>8</v>
      </c>
      <c r="U14" s="123"/>
      <c r="V14" s="122" t="s">
        <v>0</v>
      </c>
      <c r="W14" s="94" t="s">
        <v>6</v>
      </c>
      <c r="X14" s="89"/>
      <c r="Y14" s="94" t="s">
        <v>0</v>
      </c>
      <c r="Z14" s="122" t="s">
        <v>7</v>
      </c>
      <c r="AA14" s="123"/>
      <c r="AB14" s="122" t="s">
        <v>0</v>
      </c>
      <c r="AC14" s="94" t="s">
        <v>21</v>
      </c>
      <c r="AD14" s="89"/>
      <c r="AE14" s="94" t="s">
        <v>0</v>
      </c>
      <c r="AF14" s="149" t="s">
        <v>49</v>
      </c>
      <c r="AG14" s="149"/>
    </row>
    <row r="15" spans="1:33" x14ac:dyDescent="0.3">
      <c r="A15" s="54"/>
      <c r="B15" s="117"/>
      <c r="C15" s="118"/>
      <c r="D15" s="117"/>
      <c r="E15" s="120"/>
      <c r="F15" s="124"/>
      <c r="G15" s="53" t="s">
        <v>39</v>
      </c>
      <c r="H15" s="119"/>
      <c r="I15" s="125" t="s">
        <v>44</v>
      </c>
      <c r="J15" s="126"/>
      <c r="K15" s="119" t="s">
        <v>1</v>
      </c>
      <c r="L15" s="119"/>
      <c r="M15" s="119" t="s">
        <v>45</v>
      </c>
      <c r="N15" s="119" t="s">
        <v>37</v>
      </c>
      <c r="O15" s="149" t="s">
        <v>43</v>
      </c>
      <c r="P15" s="149"/>
      <c r="Q15" s="114" t="s">
        <v>3</v>
      </c>
      <c r="R15" s="97"/>
      <c r="S15" s="89" t="s">
        <v>17</v>
      </c>
      <c r="T15" s="127" t="s">
        <v>4</v>
      </c>
      <c r="U15" s="128"/>
      <c r="V15" s="122" t="s">
        <v>17</v>
      </c>
      <c r="W15" s="114" t="s">
        <v>5</v>
      </c>
      <c r="X15" s="97"/>
      <c r="Y15" s="94" t="s">
        <v>17</v>
      </c>
      <c r="Z15" s="127" t="s">
        <v>13</v>
      </c>
      <c r="AA15" s="128"/>
      <c r="AB15" s="122" t="s">
        <v>19</v>
      </c>
      <c r="AC15" s="114" t="s">
        <v>22</v>
      </c>
      <c r="AD15" s="97"/>
      <c r="AE15" s="94" t="s">
        <v>19</v>
      </c>
      <c r="AF15" s="149" t="s">
        <v>43</v>
      </c>
      <c r="AG15" s="149"/>
    </row>
    <row r="16" spans="1:33" x14ac:dyDescent="0.3">
      <c r="A16" s="54"/>
      <c r="B16" s="2"/>
      <c r="C16" s="33"/>
      <c r="D16" s="2"/>
      <c r="E16" s="129">
        <v>9744</v>
      </c>
      <c r="F16" s="130"/>
      <c r="G16" s="131">
        <v>100</v>
      </c>
      <c r="H16" s="89"/>
      <c r="I16" s="129">
        <v>6266</v>
      </c>
      <c r="J16" s="132"/>
      <c r="K16" s="133">
        <v>0.48</v>
      </c>
      <c r="L16" s="134"/>
      <c r="M16" s="135" t="s">
        <v>30</v>
      </c>
      <c r="N16" s="54"/>
      <c r="O16" s="54">
        <f>O17*0.2</f>
        <v>10</v>
      </c>
      <c r="P16" s="54" t="s">
        <v>55</v>
      </c>
      <c r="Q16" s="114"/>
      <c r="R16" s="97"/>
      <c r="S16" s="97">
        <v>2</v>
      </c>
      <c r="T16" s="127"/>
      <c r="U16" s="128"/>
      <c r="V16" s="128">
        <v>2</v>
      </c>
      <c r="W16" s="114"/>
      <c r="X16" s="97"/>
      <c r="Y16" s="97">
        <v>4</v>
      </c>
      <c r="Z16" s="127"/>
      <c r="AA16" s="128"/>
      <c r="AB16" s="128">
        <v>6</v>
      </c>
      <c r="AC16" s="114"/>
      <c r="AD16" s="97"/>
      <c r="AE16" s="97">
        <v>8</v>
      </c>
      <c r="AF16" s="54"/>
      <c r="AG16" s="54"/>
    </row>
    <row r="17" spans="1:33" x14ac:dyDescent="0.3">
      <c r="A17" s="21"/>
      <c r="B17" s="21"/>
      <c r="C17" s="34"/>
      <c r="D17" s="20"/>
      <c r="E17" s="35" t="s">
        <v>38</v>
      </c>
      <c r="F17" s="136"/>
      <c r="G17" s="36" t="s">
        <v>40</v>
      </c>
      <c r="H17" s="137"/>
      <c r="I17" s="59"/>
      <c r="J17" s="21"/>
      <c r="K17" s="36" t="s">
        <v>50</v>
      </c>
      <c r="L17" s="21"/>
      <c r="M17" s="21"/>
      <c r="N17" s="20"/>
      <c r="O17" s="20">
        <v>50</v>
      </c>
      <c r="P17" s="20" t="s">
        <v>9</v>
      </c>
      <c r="Q17" s="138" t="s">
        <v>18</v>
      </c>
      <c r="R17" s="139" t="s">
        <v>23</v>
      </c>
      <c r="S17" s="137" t="s">
        <v>31</v>
      </c>
      <c r="T17" s="138" t="s">
        <v>10</v>
      </c>
      <c r="U17" s="139" t="s">
        <v>23</v>
      </c>
      <c r="V17" s="140" t="s">
        <v>31</v>
      </c>
      <c r="W17" s="138" t="s">
        <v>11</v>
      </c>
      <c r="X17" s="139" t="s">
        <v>23</v>
      </c>
      <c r="Y17" s="137" t="s">
        <v>31</v>
      </c>
      <c r="Z17" s="138" t="s">
        <v>11</v>
      </c>
      <c r="AA17" s="139" t="s">
        <v>23</v>
      </c>
      <c r="AB17" s="140" t="s">
        <v>31</v>
      </c>
      <c r="AC17" s="138" t="s">
        <v>11</v>
      </c>
      <c r="AD17" s="139" t="s">
        <v>23</v>
      </c>
      <c r="AE17" s="137" t="s">
        <v>31</v>
      </c>
      <c r="AF17" s="20"/>
      <c r="AG17" s="20"/>
    </row>
    <row r="18" spans="1:33" x14ac:dyDescent="0.3">
      <c r="A18" s="29"/>
      <c r="B18" s="29"/>
      <c r="C18" s="32"/>
      <c r="D18" s="29"/>
      <c r="E18" s="3"/>
      <c r="F18" s="3"/>
      <c r="G18" s="4"/>
      <c r="H18" s="4"/>
      <c r="I18" s="5"/>
      <c r="J18" s="5"/>
      <c r="K18" s="5"/>
      <c r="L18" s="5"/>
      <c r="M18" s="6"/>
      <c r="N18" s="2"/>
      <c r="O18" s="7"/>
      <c r="P18" s="7"/>
      <c r="Q18" s="8"/>
      <c r="R18" s="9"/>
      <c r="S18" s="2"/>
      <c r="T18" s="10"/>
      <c r="U18" s="11"/>
      <c r="V18" s="12"/>
      <c r="W18" s="8"/>
      <c r="X18" s="9"/>
      <c r="Y18" s="2"/>
      <c r="Z18" s="8"/>
      <c r="AA18" s="9"/>
      <c r="AB18" s="12"/>
      <c r="AC18" s="8"/>
      <c r="AD18" s="9"/>
      <c r="AE18" s="2"/>
      <c r="AF18" s="7"/>
      <c r="AG18" s="7"/>
    </row>
    <row r="19" spans="1:33" x14ac:dyDescent="0.3">
      <c r="A19" s="54"/>
      <c r="B19" s="2" t="s">
        <v>236</v>
      </c>
      <c r="C19" s="57" t="s">
        <v>54</v>
      </c>
      <c r="D19" s="2"/>
      <c r="E19" s="71">
        <v>2191</v>
      </c>
      <c r="F19" s="19"/>
      <c r="G19" s="30">
        <f t="shared" ref="G19:G21" si="0">($G$16*E19)/$E$16</f>
        <v>22.485632183908045</v>
      </c>
      <c r="H19" s="30"/>
      <c r="I19" s="31">
        <f>$I$16*G19/100</f>
        <v>1408.9497126436781</v>
      </c>
      <c r="J19" s="19"/>
      <c r="K19" s="19">
        <f t="shared" ref="K19:K21" si="1">I19*$K$16</f>
        <v>676.29586206896545</v>
      </c>
      <c r="L19" s="19"/>
      <c r="M19" s="58">
        <v>0.1</v>
      </c>
      <c r="N19" s="19">
        <f t="shared" ref="N19:N21" si="2">K19*M19</f>
        <v>67.629586206896548</v>
      </c>
      <c r="O19" s="16">
        <f t="shared" ref="O19:O21" si="3">N19*$O$16</f>
        <v>676.29586206896545</v>
      </c>
      <c r="P19" s="17" t="s">
        <v>2</v>
      </c>
      <c r="Q19" s="14">
        <v>10</v>
      </c>
      <c r="R19" s="18">
        <v>0</v>
      </c>
      <c r="S19" s="19">
        <f>(Q19+R19)*11*2*$S$16</f>
        <v>440</v>
      </c>
      <c r="T19" s="14">
        <v>0</v>
      </c>
      <c r="U19" s="18">
        <v>0</v>
      </c>
      <c r="V19" s="15">
        <f>(T19+U19)*22*2*$V$16</f>
        <v>0</v>
      </c>
      <c r="W19" s="14">
        <v>0</v>
      </c>
      <c r="X19" s="18">
        <v>0</v>
      </c>
      <c r="Y19" s="19">
        <f>(W19+X19)*50*1*$Y$16</f>
        <v>0</v>
      </c>
      <c r="Z19" s="14">
        <v>1</v>
      </c>
      <c r="AA19" s="18">
        <v>0</v>
      </c>
      <c r="AB19" s="15">
        <f>(Z19+AA19)*75*0.5*$AB$16</f>
        <v>225</v>
      </c>
      <c r="AC19" s="14">
        <v>0</v>
      </c>
      <c r="AD19" s="18">
        <v>0</v>
      </c>
      <c r="AE19" s="19">
        <f>(AC19+AD19)*150*0.25*$AE$16</f>
        <v>0</v>
      </c>
      <c r="AF19" s="16">
        <f t="shared" ref="AF19:AF21" si="4">S19+V19+Y19+AB19+AE19</f>
        <v>665</v>
      </c>
      <c r="AG19" s="17" t="s">
        <v>2</v>
      </c>
    </row>
    <row r="20" spans="1:33" x14ac:dyDescent="0.3">
      <c r="A20" s="54"/>
      <c r="B20" s="2" t="s">
        <v>237</v>
      </c>
      <c r="C20" s="57" t="s">
        <v>54</v>
      </c>
      <c r="D20" s="2"/>
      <c r="E20" s="71">
        <v>1815</v>
      </c>
      <c r="F20" s="19"/>
      <c r="G20" s="30">
        <f t="shared" si="0"/>
        <v>18.626847290640395</v>
      </c>
      <c r="H20" s="30"/>
      <c r="I20" s="31">
        <f t="shared" ref="I20:I23" si="5">$I$16*G20/100</f>
        <v>1167.1582512315272</v>
      </c>
      <c r="J20" s="19"/>
      <c r="K20" s="19">
        <f t="shared" si="1"/>
        <v>560.23596059113299</v>
      </c>
      <c r="L20" s="19"/>
      <c r="M20" s="58">
        <v>0.1</v>
      </c>
      <c r="N20" s="19">
        <f t="shared" si="2"/>
        <v>56.023596059113302</v>
      </c>
      <c r="O20" s="16">
        <f t="shared" si="3"/>
        <v>560.23596059113299</v>
      </c>
      <c r="P20" s="17" t="s">
        <v>2</v>
      </c>
      <c r="Q20" s="14">
        <v>14</v>
      </c>
      <c r="R20" s="18">
        <v>0</v>
      </c>
      <c r="S20" s="19">
        <f t="shared" ref="S20:S23" si="6">(Q20+R20)*11*2*$S$16</f>
        <v>616</v>
      </c>
      <c r="T20" s="14">
        <v>0</v>
      </c>
      <c r="U20" s="18">
        <v>0</v>
      </c>
      <c r="V20" s="15">
        <f t="shared" ref="V20:V21" si="7">(T20+U20)*22*2*$V$16</f>
        <v>0</v>
      </c>
      <c r="W20" s="14">
        <v>0</v>
      </c>
      <c r="X20" s="18">
        <v>1</v>
      </c>
      <c r="Y20" s="19">
        <f t="shared" ref="Y20:Y21" si="8">(W20+X20)*50*1*$Y$16</f>
        <v>200</v>
      </c>
      <c r="Z20" s="14">
        <v>0</v>
      </c>
      <c r="AA20" s="18">
        <v>0</v>
      </c>
      <c r="AB20" s="15">
        <f t="shared" ref="AB20:AB21" si="9">(Z20+AA20)*75*0.5*$AB$16</f>
        <v>0</v>
      </c>
      <c r="AC20" s="14">
        <v>0</v>
      </c>
      <c r="AD20" s="18">
        <v>0</v>
      </c>
      <c r="AE20" s="19">
        <f t="shared" ref="AE20:AE21" si="10">(AC20+AD20)*150*0.25*$AE$16</f>
        <v>0</v>
      </c>
      <c r="AF20" s="16">
        <f t="shared" si="4"/>
        <v>816</v>
      </c>
      <c r="AG20" s="17" t="s">
        <v>2</v>
      </c>
    </row>
    <row r="21" spans="1:33" x14ac:dyDescent="0.3">
      <c r="A21" s="54"/>
      <c r="B21" s="2" t="s">
        <v>63</v>
      </c>
      <c r="C21" s="57" t="s">
        <v>54</v>
      </c>
      <c r="D21" s="2"/>
      <c r="E21" s="71">
        <v>3352</v>
      </c>
      <c r="F21" s="19"/>
      <c r="G21" s="30">
        <f t="shared" si="0"/>
        <v>34.400656814449917</v>
      </c>
      <c r="H21" s="30"/>
      <c r="I21" s="31">
        <f t="shared" si="5"/>
        <v>2155.5451559934318</v>
      </c>
      <c r="J21" s="19"/>
      <c r="K21" s="19">
        <f t="shared" si="1"/>
        <v>1034.6616748768472</v>
      </c>
      <c r="L21" s="19"/>
      <c r="M21" s="58">
        <v>0.15</v>
      </c>
      <c r="N21" s="19">
        <f t="shared" si="2"/>
        <v>155.19925123152709</v>
      </c>
      <c r="O21" s="16">
        <f t="shared" si="3"/>
        <v>1551.9925123152709</v>
      </c>
      <c r="P21" s="17" t="s">
        <v>2</v>
      </c>
      <c r="Q21" s="14">
        <v>8</v>
      </c>
      <c r="R21" s="18">
        <v>0</v>
      </c>
      <c r="S21" s="19">
        <f t="shared" si="6"/>
        <v>352</v>
      </c>
      <c r="T21" s="14">
        <v>10</v>
      </c>
      <c r="U21" s="18">
        <v>0</v>
      </c>
      <c r="V21" s="15">
        <f t="shared" si="7"/>
        <v>880</v>
      </c>
      <c r="W21" s="14">
        <v>1</v>
      </c>
      <c r="X21" s="18">
        <v>1</v>
      </c>
      <c r="Y21" s="19">
        <f t="shared" si="8"/>
        <v>400</v>
      </c>
      <c r="Z21" s="14">
        <v>0</v>
      </c>
      <c r="AA21" s="18">
        <v>0</v>
      </c>
      <c r="AB21" s="15">
        <f t="shared" si="9"/>
        <v>0</v>
      </c>
      <c r="AC21" s="14">
        <v>0</v>
      </c>
      <c r="AD21" s="18">
        <v>0</v>
      </c>
      <c r="AE21" s="19">
        <f t="shared" si="10"/>
        <v>0</v>
      </c>
      <c r="AF21" s="16">
        <f t="shared" si="4"/>
        <v>1632</v>
      </c>
      <c r="AG21" s="17" t="s">
        <v>2</v>
      </c>
    </row>
    <row r="22" spans="1:33" x14ac:dyDescent="0.3">
      <c r="A22" s="54"/>
      <c r="B22" s="2" t="s">
        <v>238</v>
      </c>
      <c r="C22" s="57" t="s">
        <v>54</v>
      </c>
      <c r="D22" s="2"/>
      <c r="E22" s="71">
        <v>783</v>
      </c>
      <c r="F22" s="19"/>
      <c r="G22" s="30">
        <f t="shared" ref="G22:G23" si="11">($G$16*E22)/$E$16</f>
        <v>8.0357142857142865</v>
      </c>
      <c r="H22" s="30"/>
      <c r="I22" s="31">
        <f t="shared" si="5"/>
        <v>503.51785714285717</v>
      </c>
      <c r="J22" s="19"/>
      <c r="K22" s="19">
        <f t="shared" ref="K22:K23" si="12">I22*$K$16</f>
        <v>241.68857142857144</v>
      </c>
      <c r="L22" s="19"/>
      <c r="M22" s="58">
        <v>0.05</v>
      </c>
      <c r="N22" s="19">
        <f t="shared" ref="N22:N23" si="13">K22*M22</f>
        <v>12.084428571428573</v>
      </c>
      <c r="O22" s="16">
        <f t="shared" ref="O22:O23" si="14">N22*$O$16</f>
        <v>120.84428571428573</v>
      </c>
      <c r="P22" s="17" t="s">
        <v>2</v>
      </c>
      <c r="Q22" s="14">
        <v>4</v>
      </c>
      <c r="R22" s="18">
        <v>0</v>
      </c>
      <c r="S22" s="19">
        <f t="shared" si="6"/>
        <v>176</v>
      </c>
      <c r="T22" s="14">
        <v>2</v>
      </c>
      <c r="U22" s="18">
        <v>0</v>
      </c>
      <c r="V22" s="15">
        <f t="shared" ref="V22:V23" si="15">(T22+U22)*22*2*$V$16</f>
        <v>176</v>
      </c>
      <c r="W22" s="14">
        <v>0</v>
      </c>
      <c r="X22" s="18">
        <v>0</v>
      </c>
      <c r="Y22" s="19">
        <f t="shared" ref="Y22:Y23" si="16">(W22+X22)*50*1*$Y$16</f>
        <v>0</v>
      </c>
      <c r="Z22" s="14">
        <v>0</v>
      </c>
      <c r="AA22" s="18">
        <v>0</v>
      </c>
      <c r="AB22" s="15">
        <f t="shared" ref="AB22:AB23" si="17">(Z22+AA22)*75*0.5*$AB$16</f>
        <v>0</v>
      </c>
      <c r="AC22" s="14">
        <v>0</v>
      </c>
      <c r="AD22" s="18">
        <v>0</v>
      </c>
      <c r="AE22" s="19">
        <f t="shared" ref="AE22:AE23" si="18">(AC22+AD22)*150*0.25*$AE$16</f>
        <v>0</v>
      </c>
      <c r="AF22" s="16">
        <f t="shared" ref="AF22:AF23" si="19">S22+V22+Y22+AB22+AE22</f>
        <v>352</v>
      </c>
      <c r="AG22" s="17" t="s">
        <v>2</v>
      </c>
    </row>
    <row r="23" spans="1:33" x14ac:dyDescent="0.3">
      <c r="A23" s="54"/>
      <c r="B23" s="2" t="s">
        <v>239</v>
      </c>
      <c r="C23" s="57" t="s">
        <v>54</v>
      </c>
      <c r="D23" s="2"/>
      <c r="E23" s="71">
        <v>1603</v>
      </c>
      <c r="F23" s="19"/>
      <c r="G23" s="30">
        <f t="shared" si="11"/>
        <v>16.451149425287355</v>
      </c>
      <c r="H23" s="30"/>
      <c r="I23" s="31">
        <f t="shared" si="5"/>
        <v>1030.8290229885056</v>
      </c>
      <c r="J23" s="19"/>
      <c r="K23" s="19">
        <f t="shared" si="12"/>
        <v>494.79793103448264</v>
      </c>
      <c r="L23" s="19"/>
      <c r="M23" s="58">
        <v>0.1</v>
      </c>
      <c r="N23" s="19">
        <f t="shared" si="13"/>
        <v>49.479793103448266</v>
      </c>
      <c r="O23" s="16">
        <f t="shared" si="14"/>
        <v>494.79793103448264</v>
      </c>
      <c r="P23" s="17" t="s">
        <v>2</v>
      </c>
      <c r="Q23" s="14">
        <v>4</v>
      </c>
      <c r="R23" s="18">
        <v>1</v>
      </c>
      <c r="S23" s="19">
        <f t="shared" si="6"/>
        <v>220</v>
      </c>
      <c r="T23" s="14">
        <v>6</v>
      </c>
      <c r="U23" s="18">
        <v>0</v>
      </c>
      <c r="V23" s="15">
        <f t="shared" si="15"/>
        <v>528</v>
      </c>
      <c r="W23" s="14">
        <v>0</v>
      </c>
      <c r="X23" s="18">
        <v>8</v>
      </c>
      <c r="Y23" s="19">
        <f t="shared" si="16"/>
        <v>1600</v>
      </c>
      <c r="Z23" s="14">
        <v>0</v>
      </c>
      <c r="AA23" s="18">
        <v>0</v>
      </c>
      <c r="AB23" s="15">
        <f t="shared" si="17"/>
        <v>0</v>
      </c>
      <c r="AC23" s="14">
        <v>0</v>
      </c>
      <c r="AD23" s="18">
        <v>0</v>
      </c>
      <c r="AE23" s="19">
        <f t="shared" si="18"/>
        <v>0</v>
      </c>
      <c r="AF23" s="16">
        <f t="shared" si="19"/>
        <v>2348</v>
      </c>
      <c r="AG23" s="17" t="s">
        <v>2</v>
      </c>
    </row>
    <row r="24" spans="1:33" x14ac:dyDescent="0.3">
      <c r="A24" s="21"/>
      <c r="B24" s="21"/>
      <c r="C24" s="34"/>
      <c r="D24" s="20"/>
      <c r="E24" s="21"/>
      <c r="F24" s="21"/>
      <c r="G24" s="22"/>
      <c r="H24" s="22"/>
      <c r="I24" s="21"/>
      <c r="J24" s="21"/>
      <c r="K24" s="21"/>
      <c r="L24" s="21"/>
      <c r="M24" s="23"/>
      <c r="N24" s="21"/>
      <c r="O24" s="24"/>
      <c r="P24" s="25"/>
      <c r="Q24" s="26"/>
      <c r="R24" s="27"/>
      <c r="S24" s="21"/>
      <c r="T24" s="26"/>
      <c r="U24" s="27"/>
      <c r="V24" s="28"/>
      <c r="W24" s="26"/>
      <c r="X24" s="27"/>
      <c r="Y24" s="21"/>
      <c r="Z24" s="26"/>
      <c r="AA24" s="27"/>
      <c r="AB24" s="28"/>
      <c r="AC24" s="26"/>
      <c r="AD24" s="27"/>
      <c r="AE24" s="21"/>
      <c r="AF24" s="24"/>
      <c r="AG24" s="25"/>
    </row>
    <row r="25" spans="1:33" x14ac:dyDescent="0.3">
      <c r="A25" s="54"/>
      <c r="B25" s="2"/>
      <c r="C25" s="33"/>
      <c r="D25" s="2"/>
      <c r="E25" s="5"/>
      <c r="F25" s="5"/>
      <c r="G25" s="46"/>
      <c r="H25" s="46"/>
      <c r="I25" s="5"/>
      <c r="J25" s="5"/>
      <c r="K25" s="5"/>
      <c r="L25" s="5"/>
      <c r="M25" s="6"/>
      <c r="N25" s="5"/>
      <c r="O25" s="5"/>
      <c r="P25" s="2"/>
      <c r="Q25" s="48"/>
      <c r="R25" s="49"/>
      <c r="S25" s="5"/>
      <c r="T25" s="48"/>
      <c r="U25" s="49"/>
      <c r="V25" s="50"/>
      <c r="W25" s="48"/>
      <c r="X25" s="49"/>
      <c r="Y25" s="5"/>
      <c r="Z25" s="48"/>
      <c r="AA25" s="49"/>
      <c r="AB25" s="50"/>
      <c r="AC25" s="48"/>
      <c r="AD25" s="49"/>
      <c r="AE25" s="5"/>
      <c r="AF25" s="47"/>
      <c r="AG25" s="7"/>
    </row>
    <row r="26" spans="1:33" s="45" customFormat="1" ht="18" x14ac:dyDescent="0.35">
      <c r="A26" s="55"/>
      <c r="B26" s="2"/>
      <c r="C26" s="33"/>
      <c r="D26" s="2"/>
      <c r="E26" s="150">
        <f>SUM(E19:E23)</f>
        <v>9744</v>
      </c>
      <c r="F26" s="150"/>
      <c r="G26" s="150">
        <f>SUM(G19:G23)</f>
        <v>100</v>
      </c>
      <c r="H26" s="150"/>
      <c r="I26" s="150">
        <f>SUM(I19:I23)</f>
        <v>6266</v>
      </c>
      <c r="J26" s="150"/>
      <c r="K26" s="150">
        <f>SUM(K19:K23)</f>
        <v>3007.68</v>
      </c>
      <c r="L26" s="150"/>
      <c r="M26" s="74">
        <f>SUM(M19:M23)/COUNT(M19:M23)</f>
        <v>0.1</v>
      </c>
      <c r="N26" s="37">
        <f>SUM(N18:N24)</f>
        <v>340.41665517241381</v>
      </c>
      <c r="O26" s="38">
        <f>SUM(O19:O23)</f>
        <v>3404.1665517241377</v>
      </c>
      <c r="P26" s="39" t="s">
        <v>2</v>
      </c>
      <c r="Q26" s="40">
        <f>SUM(Q18:Q24)</f>
        <v>40</v>
      </c>
      <c r="R26" s="41">
        <f>SUM(R18:R24)</f>
        <v>1</v>
      </c>
      <c r="S26" s="42"/>
      <c r="T26" s="40">
        <f>SUM(T18:T24)</f>
        <v>18</v>
      </c>
      <c r="U26" s="41">
        <f>SUM(U18:U24)</f>
        <v>0</v>
      </c>
      <c r="V26" s="43"/>
      <c r="W26" s="40">
        <f>SUM(W18:W24)</f>
        <v>1</v>
      </c>
      <c r="X26" s="41">
        <f>SUM(X18:X24)</f>
        <v>10</v>
      </c>
      <c r="Y26" s="42"/>
      <c r="Z26" s="40">
        <f>SUM(Z18:Z24)</f>
        <v>1</v>
      </c>
      <c r="AA26" s="41">
        <f>SUM(AA18:AA24)</f>
        <v>0</v>
      </c>
      <c r="AB26" s="43"/>
      <c r="AC26" s="40">
        <f>SUM(AC18:AC24)</f>
        <v>0</v>
      </c>
      <c r="AD26" s="41">
        <f>SUM(AD18:AD24)</f>
        <v>0</v>
      </c>
      <c r="AE26" s="42"/>
      <c r="AF26" s="38">
        <f>SUM(AF19:AF23)</f>
        <v>5813</v>
      </c>
      <c r="AG26" s="44" t="s">
        <v>2</v>
      </c>
    </row>
    <row r="27" spans="1:33" s="45" customFormat="1" ht="14.4" customHeight="1" x14ac:dyDescent="0.35">
      <c r="A27" s="55"/>
      <c r="B27" s="2"/>
      <c r="C27" s="33"/>
      <c r="D27" s="2"/>
      <c r="E27" s="98"/>
      <c r="F27" s="51"/>
      <c r="G27" s="52"/>
      <c r="H27" s="52"/>
      <c r="I27" s="98"/>
      <c r="J27" s="98"/>
      <c r="K27" s="98"/>
      <c r="L27" s="98"/>
      <c r="M27" s="37"/>
      <c r="N27" s="37"/>
      <c r="O27" s="72"/>
      <c r="P27" s="55"/>
      <c r="Q27" s="40"/>
      <c r="R27" s="41"/>
      <c r="S27" s="42"/>
      <c r="T27" s="40"/>
      <c r="U27" s="41"/>
      <c r="V27" s="43"/>
      <c r="W27" s="40"/>
      <c r="X27" s="41"/>
      <c r="Y27" s="42"/>
      <c r="Z27" s="40"/>
      <c r="AA27" s="41"/>
      <c r="AB27" s="43"/>
      <c r="AC27" s="40"/>
      <c r="AD27" s="41"/>
      <c r="AE27" s="42"/>
      <c r="AF27" s="38"/>
      <c r="AG27" s="44"/>
    </row>
    <row r="28" spans="1:33" x14ac:dyDescent="0.3">
      <c r="I28" s="60"/>
      <c r="J28" s="60"/>
      <c r="K28" s="60"/>
      <c r="L28" s="60"/>
      <c r="M28" s="60"/>
    </row>
    <row r="29" spans="1:33" ht="15.6" x14ac:dyDescent="0.3">
      <c r="B29" s="65" t="s">
        <v>14</v>
      </c>
      <c r="J29" s="60"/>
      <c r="K29" s="60"/>
      <c r="L29" s="60"/>
      <c r="M29" s="60"/>
      <c r="N29" s="61" t="s">
        <v>32</v>
      </c>
      <c r="O29" s="62" t="s">
        <v>16</v>
      </c>
      <c r="P29" s="63"/>
      <c r="Q29" s="64">
        <f>Q26</f>
        <v>40</v>
      </c>
      <c r="R29" s="64" t="s">
        <v>27</v>
      </c>
      <c r="S29" s="8"/>
      <c r="T29" s="64">
        <f>T26</f>
        <v>18</v>
      </c>
      <c r="U29" s="64" t="s">
        <v>26</v>
      </c>
      <c r="V29" s="8"/>
      <c r="W29" s="64">
        <f>W26</f>
        <v>1</v>
      </c>
      <c r="X29" s="64" t="s">
        <v>25</v>
      </c>
      <c r="Y29" s="8"/>
      <c r="Z29" s="64">
        <f>Z26</f>
        <v>1</v>
      </c>
      <c r="AA29" s="64" t="s">
        <v>28</v>
      </c>
      <c r="AB29" s="8"/>
      <c r="AC29" s="64">
        <f>AC26</f>
        <v>0</v>
      </c>
      <c r="AD29" s="64" t="s">
        <v>29</v>
      </c>
      <c r="AE29" s="99" t="s">
        <v>296</v>
      </c>
      <c r="AF29" s="100">
        <f>Q29*11+T29*22+W29*50+Z29*75+AC29*150</f>
        <v>961</v>
      </c>
      <c r="AG29" s="61" t="s">
        <v>297</v>
      </c>
    </row>
    <row r="30" spans="1:33" ht="15.6" x14ac:dyDescent="0.3">
      <c r="C30" s="73"/>
      <c r="D30" s="73"/>
      <c r="J30" s="60"/>
      <c r="K30" s="60"/>
      <c r="L30" s="60"/>
      <c r="M30" s="60"/>
      <c r="N30" s="66" t="s">
        <v>33</v>
      </c>
      <c r="O30" s="67" t="s">
        <v>16</v>
      </c>
      <c r="P30" s="68"/>
      <c r="Q30" s="69">
        <f>R26</f>
        <v>1</v>
      </c>
      <c r="R30" s="70" t="s">
        <v>27</v>
      </c>
      <c r="S30" s="9"/>
      <c r="T30" s="69">
        <f>U26</f>
        <v>0</v>
      </c>
      <c r="U30" s="70" t="s">
        <v>26</v>
      </c>
      <c r="V30" s="9"/>
      <c r="W30" s="69">
        <f>X26</f>
        <v>10</v>
      </c>
      <c r="X30" s="70" t="s">
        <v>25</v>
      </c>
      <c r="Y30" s="9"/>
      <c r="Z30" s="69">
        <f>AA26</f>
        <v>0</v>
      </c>
      <c r="AA30" s="70" t="s">
        <v>28</v>
      </c>
      <c r="AB30" s="9"/>
      <c r="AC30" s="69">
        <f>AD26</f>
        <v>0</v>
      </c>
      <c r="AD30" s="70" t="s">
        <v>29</v>
      </c>
      <c r="AE30" s="101" t="s">
        <v>296</v>
      </c>
      <c r="AF30" s="66">
        <f>Q30*11+T30*22+W30*50+Z30*75+AC30*150</f>
        <v>511</v>
      </c>
      <c r="AG30" s="66" t="s">
        <v>297</v>
      </c>
    </row>
    <row r="31" spans="1:33" x14ac:dyDescent="0.3">
      <c r="B31" s="13" t="s">
        <v>261</v>
      </c>
    </row>
    <row r="32" spans="1:33" x14ac:dyDescent="0.3">
      <c r="B32" s="13" t="s">
        <v>262</v>
      </c>
      <c r="AD32" s="102" t="s">
        <v>298</v>
      </c>
      <c r="AE32" s="102"/>
      <c r="AF32" s="103">
        <f>AF29+AF30</f>
        <v>1472</v>
      </c>
      <c r="AG32" s="102" t="s">
        <v>297</v>
      </c>
    </row>
    <row r="33" spans="11:16" ht="18" x14ac:dyDescent="0.35">
      <c r="K33" s="76"/>
      <c r="L33" s="76"/>
      <c r="M33" s="76"/>
      <c r="N33" s="77" t="s">
        <v>263</v>
      </c>
      <c r="O33" s="78">
        <f>((R26*$S$16*11*2)+(U26*$V$16*22*2)+(X26*$Y$16*50)+(AA26*$AB$16*0.5*75)+(AD26*$AE$16*150*0.25))</f>
        <v>2044</v>
      </c>
      <c r="P33" s="79" t="s">
        <v>2</v>
      </c>
    </row>
    <row r="34" spans="11:16" ht="25.8" x14ac:dyDescent="0.5">
      <c r="K34" s="76"/>
      <c r="L34" s="76"/>
      <c r="M34" s="76"/>
      <c r="N34" s="80" t="s">
        <v>41</v>
      </c>
      <c r="O34" s="81">
        <f>((R26*$S$16*11*2)+(U26*$V$16*22*2)+(X26*$Y$16*50)+(AA26*$AB$16*0.5*75)+(AD26*$AE$16*150*0.25))/O26*100</f>
        <v>60.044065674893545</v>
      </c>
      <c r="P34" s="82" t="s">
        <v>264</v>
      </c>
    </row>
  </sheetData>
  <mergeCells count="11">
    <mergeCell ref="A4:AG4"/>
    <mergeCell ref="B9:F9"/>
    <mergeCell ref="A6:AG6"/>
    <mergeCell ref="E26:F26"/>
    <mergeCell ref="G26:H26"/>
    <mergeCell ref="I26:J26"/>
    <mergeCell ref="K26:L26"/>
    <mergeCell ref="O15:P15"/>
    <mergeCell ref="AF15:AG15"/>
    <mergeCell ref="O14:P14"/>
    <mergeCell ref="AF14:AG14"/>
  </mergeCells>
  <pageMargins left="0.78740157480314965" right="0.78740157480314965" top="0.39370078740157483" bottom="0.39370078740157483" header="0" footer="0"/>
  <pageSetup paperSize="8" scale="93" orientation="landscape" r:id="rId1"/>
  <headerFooter>
    <oddHeader>&amp;R&amp;"NDSFrutiger 45 Light,Standard"&amp;10Ladeinfrastrukturkonzept für den Landkreis Hildesheim und die kreisangehörigen Kommunen</oddHeader>
    <oddFooter>&amp;L&amp;"NDSFrutiger 45 Light,Standard"&amp;10Anlage 2: LISA-Tabellen&amp;R&amp;"NDSFrutiger 45 Light,Standard"&amp;10Seite &amp;"NDSFrutiger 45 Light,Fett"&amp;P&amp;"NDSFrutiger 45 Light,Standard" von&amp;"NDSFrutiger 45 Light,Fett"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19</vt:i4>
      </vt:variant>
    </vt:vector>
  </HeadingPairs>
  <TitlesOfParts>
    <vt:vector size="19" baseType="lpstr">
      <vt:lpstr>Landkreis Hildesheim</vt:lpstr>
      <vt:lpstr>Alfeld (Leine)</vt:lpstr>
      <vt:lpstr>Algermissen</vt:lpstr>
      <vt:lpstr>Bad Salzdetfurth</vt:lpstr>
      <vt:lpstr>Bockenem</vt:lpstr>
      <vt:lpstr>Diekholzen</vt:lpstr>
      <vt:lpstr>Elze</vt:lpstr>
      <vt:lpstr>Freden (Leine)</vt:lpstr>
      <vt:lpstr>Giesen</vt:lpstr>
      <vt:lpstr>Harsum</vt:lpstr>
      <vt:lpstr>Hildesheim</vt:lpstr>
      <vt:lpstr>Holle</vt:lpstr>
      <vt:lpstr>Lamspringe</vt:lpstr>
      <vt:lpstr>Leinebergland</vt:lpstr>
      <vt:lpstr>Nordstemmen</vt:lpstr>
      <vt:lpstr>Sarstedt</vt:lpstr>
      <vt:lpstr>Schellerten</vt:lpstr>
      <vt:lpstr>Sibbesse</vt:lpstr>
      <vt:lpstr>Söhlde</vt:lpstr>
    </vt:vector>
  </TitlesOfParts>
  <Company>NLStBV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Possler, Werner (NLSTBV)</dc:creator>
  <cp:lastModifiedBy>Tokhi, Shivam-Ortwin (NLSTBV)</cp:lastModifiedBy>
  <cp:lastPrinted>2024-11-20T17:49:03Z</cp:lastPrinted>
  <dcterms:created xsi:type="dcterms:W3CDTF">2022-01-12T12:47:17Z</dcterms:created>
  <dcterms:modified xsi:type="dcterms:W3CDTF">2025-03-09T15:07:26Z</dcterms:modified>
</cp:coreProperties>
</file>